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udżet 2021\Zmiany 2021\4-kwiecień\URM Nr XXXI-...-2021 z 22.04.2021 w spr. zmian budżetu\Projekt\"/>
    </mc:Choice>
  </mc:AlternateContent>
  <bookViews>
    <workbookView xWindow="0" yWindow="0" windowWidth="28800" windowHeight="11235" activeTab="2"/>
  </bookViews>
  <sheets>
    <sheet name="Kontrolka" sheetId="1" r:id="rId1"/>
    <sheet name="Budżet 2021" sheetId="2" state="hidden" r:id="rId2"/>
    <sheet name="Zmiany - Załącznik" sheetId="4" r:id="rId3"/>
  </sheets>
  <definedNames>
    <definedName name="_xlnm.Print_Area" localSheetId="1">'Budżet 2021'!$A$1:$K$72</definedName>
    <definedName name="_xlnm.Print_Area" localSheetId="2">'Zmiany - Załącznik'!$A$1:$P$65</definedName>
    <definedName name="_xlnm.Print_Titles" localSheetId="1">'Budżet 2021'!$4:$6</definedName>
    <definedName name="_xlnm.Print_Titles" localSheetId="2">'Zmiany - Załącznik'!$4:$6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1" l="1"/>
  <c r="P81" i="1"/>
  <c r="J81" i="1"/>
  <c r="K81" i="1"/>
  <c r="K79" i="1"/>
  <c r="J79" i="1"/>
  <c r="J66" i="1"/>
  <c r="I66" i="1"/>
  <c r="J62" i="1"/>
  <c r="I62" i="1"/>
  <c r="P79" i="1"/>
  <c r="O79" i="1"/>
  <c r="D72" i="4"/>
  <c r="E72" i="4"/>
  <c r="F72" i="4"/>
  <c r="G72" i="4"/>
  <c r="I72" i="4"/>
  <c r="J72" i="4"/>
  <c r="K72" i="4"/>
  <c r="M72" i="4"/>
  <c r="N72" i="4"/>
  <c r="O72" i="4"/>
  <c r="P72" i="4"/>
  <c r="C72" i="4"/>
  <c r="N77" i="1"/>
  <c r="J77" i="1"/>
  <c r="K77" i="1"/>
  <c r="I77" i="1"/>
  <c r="M88" i="1"/>
  <c r="Q88" i="1"/>
  <c r="H88" i="1"/>
  <c r="H72" i="4" s="1"/>
  <c r="N66" i="1"/>
  <c r="O66" i="1"/>
  <c r="N62" i="1"/>
  <c r="O62" i="1"/>
  <c r="I80" i="1"/>
  <c r="K47" i="1"/>
  <c r="J47" i="1"/>
  <c r="I47" i="1"/>
  <c r="N80" i="1"/>
  <c r="N47" i="1"/>
  <c r="P47" i="1"/>
  <c r="J84" i="1"/>
  <c r="K82" i="1"/>
  <c r="J82" i="1"/>
  <c r="K80" i="1"/>
  <c r="J80" i="1"/>
  <c r="K78" i="1"/>
  <c r="J78" i="1"/>
  <c r="J69" i="1"/>
  <c r="I69" i="1"/>
  <c r="D71" i="4"/>
  <c r="E71" i="4"/>
  <c r="F71" i="4"/>
  <c r="G71" i="4"/>
  <c r="I71" i="4"/>
  <c r="J71" i="4"/>
  <c r="K71" i="4"/>
  <c r="N71" i="4"/>
  <c r="O71" i="4"/>
  <c r="P71" i="4"/>
  <c r="C71" i="4"/>
  <c r="D71" i="2"/>
  <c r="E71" i="2"/>
  <c r="F71" i="2"/>
  <c r="G71" i="2"/>
  <c r="I71" i="2"/>
  <c r="J71" i="2"/>
  <c r="K71" i="2"/>
  <c r="C71" i="2"/>
  <c r="Q87" i="1"/>
  <c r="M87" i="1"/>
  <c r="M71" i="4" s="1"/>
  <c r="H87" i="1"/>
  <c r="H71" i="4" s="1"/>
  <c r="P78" i="1"/>
  <c r="O78" i="1"/>
  <c r="O84" i="1"/>
  <c r="P82" i="1"/>
  <c r="O82" i="1"/>
  <c r="P80" i="1"/>
  <c r="O80" i="1"/>
  <c r="N69" i="1"/>
  <c r="O69" i="1"/>
  <c r="L88" i="1" l="1"/>
  <c r="L72" i="4" s="1"/>
  <c r="P77" i="1"/>
  <c r="O77" i="1"/>
  <c r="H71" i="2"/>
  <c r="L87" i="1"/>
  <c r="L71" i="4" s="1"/>
  <c r="D73" i="4"/>
  <c r="E73" i="4"/>
  <c r="F73" i="4"/>
  <c r="G73" i="4"/>
  <c r="C73" i="4"/>
  <c r="D69" i="4"/>
  <c r="E69" i="4"/>
  <c r="C69" i="4"/>
  <c r="D64" i="4"/>
  <c r="E64" i="4"/>
  <c r="F64" i="4"/>
  <c r="G64" i="4"/>
  <c r="C64" i="4"/>
  <c r="D59" i="4"/>
  <c r="E59" i="4"/>
  <c r="F59" i="4"/>
  <c r="G59" i="4"/>
  <c r="C59" i="4"/>
  <c r="C55" i="4"/>
  <c r="D55" i="4"/>
  <c r="E55" i="4"/>
  <c r="F55" i="4"/>
  <c r="G55" i="4"/>
  <c r="C54" i="4"/>
  <c r="D54" i="4"/>
  <c r="E54" i="4"/>
  <c r="F54" i="4"/>
  <c r="G54" i="4"/>
  <c r="C51" i="4"/>
  <c r="D51" i="4"/>
  <c r="E51" i="4"/>
  <c r="F51" i="4"/>
  <c r="G51" i="4"/>
  <c r="D48" i="4"/>
  <c r="E48" i="4"/>
  <c r="F48" i="4"/>
  <c r="G48" i="4"/>
  <c r="D47" i="4"/>
  <c r="E47" i="4"/>
  <c r="F47" i="4"/>
  <c r="G47" i="4"/>
  <c r="C47" i="4"/>
  <c r="C48" i="4"/>
  <c r="D46" i="4"/>
  <c r="E46" i="4"/>
  <c r="F46" i="4"/>
  <c r="G46" i="4"/>
  <c r="C46" i="4"/>
  <c r="D43" i="4"/>
  <c r="E43" i="4"/>
  <c r="F43" i="4"/>
  <c r="G43" i="4"/>
  <c r="C43" i="4"/>
  <c r="D41" i="4"/>
  <c r="E41" i="4"/>
  <c r="F41" i="4"/>
  <c r="G41" i="4"/>
  <c r="C41" i="4"/>
  <c r="C31" i="4"/>
  <c r="D31" i="4"/>
  <c r="E31" i="4"/>
  <c r="F31" i="4"/>
  <c r="G31" i="4"/>
  <c r="D27" i="4"/>
  <c r="E27" i="4"/>
  <c r="F27" i="4"/>
  <c r="G27" i="4"/>
  <c r="D26" i="4"/>
  <c r="E26" i="4"/>
  <c r="F26" i="4"/>
  <c r="G26" i="4"/>
  <c r="D25" i="4"/>
  <c r="E25" i="4"/>
  <c r="F25" i="4"/>
  <c r="G25" i="4"/>
  <c r="D24" i="4"/>
  <c r="E24" i="4"/>
  <c r="F24" i="4"/>
  <c r="G24" i="4"/>
  <c r="D23" i="4"/>
  <c r="E23" i="4"/>
  <c r="F23" i="4"/>
  <c r="G23" i="4"/>
  <c r="D22" i="4"/>
  <c r="E22" i="4"/>
  <c r="F22" i="4"/>
  <c r="G22" i="4"/>
  <c r="D21" i="4"/>
  <c r="E21" i="4"/>
  <c r="F21" i="4"/>
  <c r="G21" i="4"/>
  <c r="D20" i="4"/>
  <c r="E20" i="4"/>
  <c r="F20" i="4"/>
  <c r="G20" i="4"/>
  <c r="D19" i="4"/>
  <c r="E19" i="4"/>
  <c r="F19" i="4"/>
  <c r="G19" i="4"/>
  <c r="D18" i="4"/>
  <c r="E18" i="4"/>
  <c r="F18" i="4"/>
  <c r="G18" i="4"/>
  <c r="D17" i="4"/>
  <c r="E17" i="4"/>
  <c r="F17" i="4"/>
  <c r="G17" i="4"/>
  <c r="C17" i="4"/>
  <c r="C18" i="4"/>
  <c r="C19" i="4"/>
  <c r="C20" i="4"/>
  <c r="C21" i="4"/>
  <c r="C22" i="4"/>
  <c r="C23" i="4"/>
  <c r="C24" i="4"/>
  <c r="C25" i="4"/>
  <c r="C26" i="4"/>
  <c r="C27" i="4"/>
  <c r="C16" i="4"/>
  <c r="D16" i="4"/>
  <c r="E16" i="4"/>
  <c r="F16" i="4"/>
  <c r="G16" i="4"/>
  <c r="C14" i="4"/>
  <c r="D14" i="4"/>
  <c r="E14" i="4"/>
  <c r="F14" i="4"/>
  <c r="G14" i="4"/>
  <c r="D72" i="2"/>
  <c r="E72" i="2"/>
  <c r="F72" i="2"/>
  <c r="G72" i="2"/>
  <c r="C72" i="2"/>
  <c r="D59" i="2"/>
  <c r="E59" i="2"/>
  <c r="F59" i="2"/>
  <c r="G59" i="2"/>
  <c r="C59" i="2"/>
  <c r="C55" i="2"/>
  <c r="D55" i="2"/>
  <c r="E55" i="2"/>
  <c r="F55" i="2"/>
  <c r="G55" i="2"/>
  <c r="C54" i="2"/>
  <c r="D54" i="2"/>
  <c r="E54" i="2"/>
  <c r="F54" i="2"/>
  <c r="G54" i="2"/>
  <c r="C51" i="2"/>
  <c r="D51" i="2"/>
  <c r="E51" i="2"/>
  <c r="F51" i="2"/>
  <c r="G51" i="2"/>
  <c r="D48" i="2"/>
  <c r="E48" i="2"/>
  <c r="F48" i="2"/>
  <c r="G48" i="2"/>
  <c r="D47" i="2"/>
  <c r="E47" i="2"/>
  <c r="F47" i="2"/>
  <c r="G47" i="2"/>
  <c r="D46" i="2"/>
  <c r="E46" i="2"/>
  <c r="F46" i="2"/>
  <c r="G46" i="2"/>
  <c r="C47" i="2"/>
  <c r="C48" i="2"/>
  <c r="C46" i="2"/>
  <c r="D43" i="2"/>
  <c r="E43" i="2"/>
  <c r="F43" i="2"/>
  <c r="G43" i="2"/>
  <c r="C43" i="2"/>
  <c r="D41" i="2"/>
  <c r="E41" i="2"/>
  <c r="F41" i="2"/>
  <c r="G41" i="2"/>
  <c r="C41" i="2"/>
  <c r="C31" i="2"/>
  <c r="D31" i="2"/>
  <c r="E31" i="2"/>
  <c r="F31" i="2"/>
  <c r="G31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C18" i="2"/>
  <c r="C19" i="2"/>
  <c r="C20" i="2"/>
  <c r="C21" i="2"/>
  <c r="C22" i="2"/>
  <c r="C23" i="2"/>
  <c r="C24" i="2"/>
  <c r="C25" i="2"/>
  <c r="C26" i="2"/>
  <c r="C27" i="2"/>
  <c r="C17" i="2"/>
  <c r="C16" i="2"/>
  <c r="D16" i="2"/>
  <c r="E16" i="2"/>
  <c r="F16" i="2"/>
  <c r="G16" i="2"/>
  <c r="D14" i="2"/>
  <c r="E14" i="2"/>
  <c r="F14" i="2"/>
  <c r="G14" i="2"/>
  <c r="C14" i="2"/>
  <c r="D70" i="4" l="1"/>
  <c r="E70" i="4"/>
  <c r="F70" i="4"/>
  <c r="G70" i="4"/>
  <c r="I70" i="4"/>
  <c r="J70" i="4"/>
  <c r="K70" i="4"/>
  <c r="N70" i="4"/>
  <c r="O70" i="4"/>
  <c r="P70" i="4"/>
  <c r="C70" i="4"/>
  <c r="D70" i="2"/>
  <c r="E70" i="2"/>
  <c r="F70" i="2"/>
  <c r="G70" i="2"/>
  <c r="I70" i="2"/>
  <c r="J70" i="2"/>
  <c r="K70" i="2"/>
  <c r="C70" i="2"/>
  <c r="Q86" i="1"/>
  <c r="M86" i="1"/>
  <c r="M70" i="4" s="1"/>
  <c r="H86" i="1"/>
  <c r="H70" i="2" s="1"/>
  <c r="I92" i="1"/>
  <c r="J92" i="1"/>
  <c r="I75" i="1"/>
  <c r="J75" i="1"/>
  <c r="N11" i="4"/>
  <c r="O11" i="4"/>
  <c r="P11" i="4"/>
  <c r="I11" i="4"/>
  <c r="J11" i="4"/>
  <c r="K11" i="4"/>
  <c r="I11" i="2"/>
  <c r="J11" i="2"/>
  <c r="K11" i="2"/>
  <c r="Q44" i="1"/>
  <c r="M44" i="1"/>
  <c r="H44" i="1"/>
  <c r="H43" i="1" s="1"/>
  <c r="H42" i="1" s="1"/>
  <c r="P43" i="1"/>
  <c r="P42" i="1" s="1"/>
  <c r="O43" i="1"/>
  <c r="O42" i="1" s="1"/>
  <c r="N43" i="1"/>
  <c r="N42" i="1" s="1"/>
  <c r="K43" i="1"/>
  <c r="K42" i="1" s="1"/>
  <c r="J43" i="1"/>
  <c r="J42" i="1" s="1"/>
  <c r="I43" i="1"/>
  <c r="I42" i="1" s="1"/>
  <c r="H70" i="4" l="1"/>
  <c r="L86" i="1"/>
  <c r="L70" i="4" s="1"/>
  <c r="Q42" i="1"/>
  <c r="L44" i="1"/>
  <c r="M43" i="1"/>
  <c r="Q43" i="1"/>
  <c r="D68" i="4"/>
  <c r="E68" i="4"/>
  <c r="F68" i="4"/>
  <c r="G68" i="4"/>
  <c r="I68" i="4"/>
  <c r="J68" i="4"/>
  <c r="K68" i="4"/>
  <c r="N68" i="4"/>
  <c r="O68" i="4"/>
  <c r="P68" i="4"/>
  <c r="C68" i="4"/>
  <c r="D68" i="2"/>
  <c r="E68" i="2"/>
  <c r="F68" i="2"/>
  <c r="G68" i="2"/>
  <c r="I68" i="2"/>
  <c r="J68" i="2"/>
  <c r="K68" i="2"/>
  <c r="C68" i="2"/>
  <c r="Q84" i="1"/>
  <c r="M84" i="1"/>
  <c r="M68" i="4" s="1"/>
  <c r="H84" i="1"/>
  <c r="H68" i="4" s="1"/>
  <c r="H68" i="2" l="1"/>
  <c r="M42" i="1"/>
  <c r="L42" i="1" s="1"/>
  <c r="L43" i="1"/>
  <c r="L84" i="1"/>
  <c r="L68" i="4" s="1"/>
  <c r="N59" i="4"/>
  <c r="O59" i="4"/>
  <c r="P59" i="4"/>
  <c r="I59" i="4"/>
  <c r="J59" i="4"/>
  <c r="K59" i="4"/>
  <c r="J59" i="2"/>
  <c r="I59" i="2"/>
  <c r="P74" i="1"/>
  <c r="O74" i="1"/>
  <c r="O73" i="1" s="1"/>
  <c r="N74" i="1"/>
  <c r="N73" i="1" s="1"/>
  <c r="K74" i="1"/>
  <c r="K73" i="1" s="1"/>
  <c r="J74" i="1"/>
  <c r="J73" i="1" s="1"/>
  <c r="I74" i="1"/>
  <c r="I73" i="1" s="1"/>
  <c r="Q75" i="1"/>
  <c r="M75" i="1"/>
  <c r="M74" i="1" s="1"/>
  <c r="M73" i="1" s="1"/>
  <c r="H75" i="1"/>
  <c r="H74" i="1" s="1"/>
  <c r="H73" i="1" s="1"/>
  <c r="L75" i="1" l="1"/>
  <c r="L73" i="1"/>
  <c r="Q74" i="1"/>
  <c r="L74" i="1"/>
  <c r="P73" i="1"/>
  <c r="D11" i="4"/>
  <c r="E11" i="4"/>
  <c r="F11" i="4"/>
  <c r="G11" i="4"/>
  <c r="C11" i="4"/>
  <c r="D11" i="2"/>
  <c r="E11" i="2"/>
  <c r="F11" i="2"/>
  <c r="G11" i="2"/>
  <c r="C11" i="2"/>
  <c r="D69" i="2"/>
  <c r="E69" i="2"/>
  <c r="F69" i="2"/>
  <c r="G69" i="2"/>
  <c r="C69" i="2"/>
  <c r="D64" i="2"/>
  <c r="E64" i="2"/>
  <c r="F64" i="2"/>
  <c r="G64" i="2"/>
  <c r="C64" i="2"/>
  <c r="D66" i="4"/>
  <c r="E66" i="4"/>
  <c r="F66" i="4"/>
  <c r="G66" i="4"/>
  <c r="C66" i="4"/>
  <c r="D66" i="2"/>
  <c r="E66" i="2"/>
  <c r="F66" i="2"/>
  <c r="G66" i="2"/>
  <c r="C66" i="2"/>
  <c r="D63" i="4"/>
  <c r="E63" i="4"/>
  <c r="F63" i="4"/>
  <c r="G63" i="4"/>
  <c r="C63" i="4"/>
  <c r="G63" i="2"/>
  <c r="D63" i="2"/>
  <c r="E63" i="2"/>
  <c r="F63" i="2"/>
  <c r="C63" i="2"/>
  <c r="G65" i="4"/>
  <c r="D65" i="4"/>
  <c r="E65" i="4"/>
  <c r="F65" i="4"/>
  <c r="C65" i="4"/>
  <c r="D65" i="2"/>
  <c r="E65" i="2"/>
  <c r="F65" i="2"/>
  <c r="G65" i="2"/>
  <c r="C65" i="2"/>
  <c r="D67" i="4"/>
  <c r="E67" i="4"/>
  <c r="F67" i="4"/>
  <c r="G67" i="4"/>
  <c r="C67" i="4"/>
  <c r="D67" i="2"/>
  <c r="E67" i="2"/>
  <c r="F67" i="2"/>
  <c r="G67" i="2"/>
  <c r="C67" i="2"/>
  <c r="D62" i="4"/>
  <c r="E62" i="4"/>
  <c r="F62" i="4"/>
  <c r="G62" i="4"/>
  <c r="C62" i="4"/>
  <c r="C62" i="2"/>
  <c r="F62" i="2"/>
  <c r="G62" i="2"/>
  <c r="E62" i="2"/>
  <c r="D62" i="2"/>
  <c r="I70" i="1"/>
  <c r="N63" i="1"/>
  <c r="I63" i="1"/>
  <c r="Q73" i="1" l="1"/>
  <c r="I56" i="1"/>
  <c r="N61" i="1" l="1"/>
  <c r="I61" i="1"/>
  <c r="N40" i="1"/>
  <c r="I40" i="1"/>
  <c r="I27" i="2"/>
  <c r="J27" i="2"/>
  <c r="J37" i="2"/>
  <c r="J38" i="2"/>
  <c r="K37" i="2"/>
  <c r="N11" i="1"/>
  <c r="N10" i="4" s="1"/>
  <c r="O11" i="1"/>
  <c r="O10" i="4" s="1"/>
  <c r="P11" i="1"/>
  <c r="P10" i="4" s="1"/>
  <c r="I11" i="1"/>
  <c r="J11" i="1"/>
  <c r="J10" i="1" s="1"/>
  <c r="K11" i="1"/>
  <c r="Q12" i="1"/>
  <c r="M12" i="1"/>
  <c r="M11" i="4" s="1"/>
  <c r="H12" i="1"/>
  <c r="P10" i="1" l="1"/>
  <c r="P9" i="4" s="1"/>
  <c r="J9" i="4"/>
  <c r="J9" i="2"/>
  <c r="K10" i="4"/>
  <c r="K10" i="2"/>
  <c r="H11" i="4"/>
  <c r="H11" i="2"/>
  <c r="J10" i="4"/>
  <c r="J10" i="2"/>
  <c r="K10" i="1"/>
  <c r="I10" i="4"/>
  <c r="I10" i="2"/>
  <c r="O10" i="1"/>
  <c r="O9" i="4" s="1"/>
  <c r="N10" i="1"/>
  <c r="N9" i="4" s="1"/>
  <c r="M11" i="1"/>
  <c r="M10" i="4" s="1"/>
  <c r="I10" i="1"/>
  <c r="Q11" i="1"/>
  <c r="H11" i="1"/>
  <c r="L12" i="1"/>
  <c r="L11" i="4" s="1"/>
  <c r="N16" i="4"/>
  <c r="Q16" i="1"/>
  <c r="Q17" i="1"/>
  <c r="Q18" i="1"/>
  <c r="Q19" i="1"/>
  <c r="Q20" i="1"/>
  <c r="Q21" i="1"/>
  <c r="Q22" i="1"/>
  <c r="Q23" i="1"/>
  <c r="Q24" i="1"/>
  <c r="Q25" i="1"/>
  <c r="Q26" i="1"/>
  <c r="Q27" i="1"/>
  <c r="Q30" i="1"/>
  <c r="Q33" i="1"/>
  <c r="Q36" i="1"/>
  <c r="Q37" i="1"/>
  <c r="Q40" i="1"/>
  <c r="Q47" i="1"/>
  <c r="Q49" i="1"/>
  <c r="Q50" i="1"/>
  <c r="Q53" i="1"/>
  <c r="Q56" i="1"/>
  <c r="Q58" i="1"/>
  <c r="Q61" i="1"/>
  <c r="Q62" i="1"/>
  <c r="Q63" i="1"/>
  <c r="Q66" i="1"/>
  <c r="Q69" i="1"/>
  <c r="Q70" i="1"/>
  <c r="Q78" i="1"/>
  <c r="Q79" i="1"/>
  <c r="Q80" i="1"/>
  <c r="Q81" i="1"/>
  <c r="Q82" i="1"/>
  <c r="Q83" i="1"/>
  <c r="Q85" i="1"/>
  <c r="Q92" i="1"/>
  <c r="Q95" i="1"/>
  <c r="Q98" i="1"/>
  <c r="Q15" i="1"/>
  <c r="N76" i="4"/>
  <c r="O76" i="4"/>
  <c r="P76" i="4"/>
  <c r="N73" i="4"/>
  <c r="O73" i="4"/>
  <c r="P73" i="4"/>
  <c r="N69" i="4"/>
  <c r="O69" i="4"/>
  <c r="P69" i="4"/>
  <c r="N67" i="4"/>
  <c r="O67" i="4"/>
  <c r="P67" i="4"/>
  <c r="N66" i="4"/>
  <c r="O66" i="4"/>
  <c r="P66" i="4"/>
  <c r="N65" i="4"/>
  <c r="O65" i="4"/>
  <c r="P65" i="4"/>
  <c r="N64" i="4"/>
  <c r="O64" i="4"/>
  <c r="P64" i="4"/>
  <c r="N63" i="4"/>
  <c r="O63" i="4"/>
  <c r="P63" i="4"/>
  <c r="N62" i="4"/>
  <c r="O62" i="4"/>
  <c r="P62" i="4"/>
  <c r="N55" i="4"/>
  <c r="O55" i="4"/>
  <c r="P55" i="4"/>
  <c r="N54" i="4"/>
  <c r="O54" i="4"/>
  <c r="P54" i="4"/>
  <c r="N51" i="4"/>
  <c r="O51" i="4"/>
  <c r="P51" i="4"/>
  <c r="N48" i="4"/>
  <c r="O48" i="4"/>
  <c r="P48" i="4"/>
  <c r="N47" i="4"/>
  <c r="O47" i="4"/>
  <c r="P47" i="4"/>
  <c r="N46" i="4"/>
  <c r="O46" i="4"/>
  <c r="P46" i="4"/>
  <c r="N43" i="4"/>
  <c r="O43" i="4"/>
  <c r="P43" i="4"/>
  <c r="N41" i="4"/>
  <c r="O41" i="4"/>
  <c r="P41" i="4"/>
  <c r="N38" i="4"/>
  <c r="O38" i="4"/>
  <c r="P38" i="4"/>
  <c r="N37" i="4"/>
  <c r="O37" i="4"/>
  <c r="P37" i="4"/>
  <c r="N34" i="4"/>
  <c r="O34" i="4"/>
  <c r="P34" i="4"/>
  <c r="N31" i="4"/>
  <c r="O31" i="4"/>
  <c r="P31" i="4"/>
  <c r="N28" i="4"/>
  <c r="O28" i="4"/>
  <c r="P28" i="4"/>
  <c r="N27" i="4"/>
  <c r="O27" i="4"/>
  <c r="P27" i="4"/>
  <c r="N26" i="4"/>
  <c r="O26" i="4"/>
  <c r="P26" i="4"/>
  <c r="N25" i="4"/>
  <c r="O25" i="4"/>
  <c r="P25" i="4"/>
  <c r="N24" i="4"/>
  <c r="O24" i="4"/>
  <c r="P24" i="4"/>
  <c r="N23" i="4"/>
  <c r="O23" i="4"/>
  <c r="P23" i="4"/>
  <c r="N22" i="4"/>
  <c r="O22" i="4"/>
  <c r="P22" i="4"/>
  <c r="N21" i="4"/>
  <c r="O21" i="4"/>
  <c r="P21" i="4"/>
  <c r="N20" i="4"/>
  <c r="O20" i="4"/>
  <c r="P20" i="4"/>
  <c r="N19" i="4"/>
  <c r="O19" i="4"/>
  <c r="P19" i="4"/>
  <c r="N18" i="4"/>
  <c r="O18" i="4"/>
  <c r="P18" i="4"/>
  <c r="N17" i="4"/>
  <c r="O17" i="4"/>
  <c r="P17" i="4"/>
  <c r="O16" i="4"/>
  <c r="P16" i="4"/>
  <c r="N14" i="4"/>
  <c r="O14" i="4"/>
  <c r="P14" i="4"/>
  <c r="M98" i="1"/>
  <c r="M76" i="4" s="1"/>
  <c r="P97" i="1"/>
  <c r="P96" i="1" s="1"/>
  <c r="P74" i="4" s="1"/>
  <c r="O97" i="1"/>
  <c r="O75" i="4" s="1"/>
  <c r="N97" i="1"/>
  <c r="N75" i="4" s="1"/>
  <c r="M97" i="1"/>
  <c r="M96" i="1" s="1"/>
  <c r="M95" i="1"/>
  <c r="M73" i="4" s="1"/>
  <c r="P94" i="1"/>
  <c r="P93" i="1" s="1"/>
  <c r="O94" i="1"/>
  <c r="O93" i="1" s="1"/>
  <c r="N94" i="1"/>
  <c r="N93" i="1" s="1"/>
  <c r="M92" i="1"/>
  <c r="M59" i="4" s="1"/>
  <c r="P91" i="1"/>
  <c r="P58" i="4" s="1"/>
  <c r="O91" i="1"/>
  <c r="O58" i="4" s="1"/>
  <c r="N91" i="1"/>
  <c r="N58" i="4" s="1"/>
  <c r="M85" i="1"/>
  <c r="M83" i="1"/>
  <c r="M67" i="4" s="1"/>
  <c r="M82" i="1"/>
  <c r="M81" i="1"/>
  <c r="M65" i="4" s="1"/>
  <c r="M80" i="1"/>
  <c r="M79" i="1"/>
  <c r="M78" i="1"/>
  <c r="P76" i="1"/>
  <c r="P72" i="1" s="1"/>
  <c r="N76" i="1"/>
  <c r="N72" i="1" s="1"/>
  <c r="M70" i="1"/>
  <c r="M69" i="1"/>
  <c r="P68" i="1"/>
  <c r="P67" i="1" s="1"/>
  <c r="O68" i="1"/>
  <c r="O53" i="4" s="1"/>
  <c r="N68" i="1"/>
  <c r="N67" i="1" s="1"/>
  <c r="N52" i="4" s="1"/>
  <c r="M66" i="1"/>
  <c r="P65" i="1"/>
  <c r="P50" i="4" s="1"/>
  <c r="O65" i="1"/>
  <c r="O64" i="1" s="1"/>
  <c r="O49" i="4" s="1"/>
  <c r="N65" i="1"/>
  <c r="N50" i="4" s="1"/>
  <c r="M63" i="1"/>
  <c r="M62" i="1"/>
  <c r="M61" i="1"/>
  <c r="P60" i="1"/>
  <c r="P59" i="1" s="1"/>
  <c r="O60" i="1"/>
  <c r="O59" i="1" s="1"/>
  <c r="N60" i="1"/>
  <c r="M58" i="1"/>
  <c r="M43" i="4" s="1"/>
  <c r="P57" i="1"/>
  <c r="O57" i="1"/>
  <c r="O42" i="4" s="1"/>
  <c r="N57" i="1"/>
  <c r="N42" i="4" s="1"/>
  <c r="M56" i="1"/>
  <c r="P55" i="1"/>
  <c r="P40" i="4" s="1"/>
  <c r="O55" i="1"/>
  <c r="O40" i="4" s="1"/>
  <c r="N55" i="1"/>
  <c r="M55" i="1"/>
  <c r="P54" i="1"/>
  <c r="O54" i="1"/>
  <c r="O39" i="4" s="1"/>
  <c r="N54" i="1"/>
  <c r="N39" i="4" s="1"/>
  <c r="M53" i="1"/>
  <c r="P52" i="1"/>
  <c r="O52" i="1"/>
  <c r="O51" i="1" s="1"/>
  <c r="N52" i="1"/>
  <c r="N51" i="1" s="1"/>
  <c r="M50" i="1"/>
  <c r="M49" i="1"/>
  <c r="P48" i="1"/>
  <c r="O48" i="1"/>
  <c r="N48" i="1"/>
  <c r="M47" i="1"/>
  <c r="M46" i="1" s="1"/>
  <c r="P46" i="1"/>
  <c r="P13" i="4" s="1"/>
  <c r="O46" i="1"/>
  <c r="O13" i="4" s="1"/>
  <c r="N46" i="1"/>
  <c r="M40" i="1"/>
  <c r="P39" i="1"/>
  <c r="O39" i="1"/>
  <c r="O38" i="1" s="1"/>
  <c r="N39" i="1"/>
  <c r="M37" i="1"/>
  <c r="M36" i="1"/>
  <c r="P35" i="1"/>
  <c r="P34" i="1" s="1"/>
  <c r="O35" i="1"/>
  <c r="O34" i="1" s="1"/>
  <c r="N35" i="1"/>
  <c r="M33" i="1"/>
  <c r="P32" i="1"/>
  <c r="O32" i="1"/>
  <c r="O33" i="4" s="1"/>
  <c r="N32" i="1"/>
  <c r="N33" i="4" s="1"/>
  <c r="M30" i="1"/>
  <c r="M29" i="1" s="1"/>
  <c r="P29" i="1"/>
  <c r="P28" i="1" s="1"/>
  <c r="O29" i="1"/>
  <c r="O30" i="4" s="1"/>
  <c r="N29" i="1"/>
  <c r="N28" i="1" s="1"/>
  <c r="N29" i="4" s="1"/>
  <c r="M27" i="1"/>
  <c r="M26" i="1"/>
  <c r="M25" i="1"/>
  <c r="M26" i="4" s="1"/>
  <c r="M24" i="1"/>
  <c r="M25" i="4" s="1"/>
  <c r="M23" i="1"/>
  <c r="M24" i="4" s="1"/>
  <c r="M22" i="1"/>
  <c r="M23" i="4" s="1"/>
  <c r="M21" i="1"/>
  <c r="M22" i="4" s="1"/>
  <c r="M20" i="1"/>
  <c r="M21" i="4" s="1"/>
  <c r="M19" i="1"/>
  <c r="M20" i="4" s="1"/>
  <c r="M18" i="1"/>
  <c r="M19" i="4" s="1"/>
  <c r="M17" i="1"/>
  <c r="M18" i="4" s="1"/>
  <c r="M16" i="1"/>
  <c r="M17" i="4" s="1"/>
  <c r="M15" i="1"/>
  <c r="P14" i="1"/>
  <c r="O14" i="1"/>
  <c r="O13" i="1" s="1"/>
  <c r="N14" i="1"/>
  <c r="N13" i="1" s="1"/>
  <c r="K76" i="4"/>
  <c r="J76" i="4"/>
  <c r="I76" i="4"/>
  <c r="K73" i="4"/>
  <c r="J73" i="4"/>
  <c r="I73" i="4"/>
  <c r="K69" i="4"/>
  <c r="J69" i="4"/>
  <c r="I69" i="4"/>
  <c r="K67" i="4"/>
  <c r="J67" i="4"/>
  <c r="I67" i="4"/>
  <c r="K66" i="4"/>
  <c r="J66" i="4"/>
  <c r="I66" i="4"/>
  <c r="K65" i="4"/>
  <c r="J65" i="4"/>
  <c r="I65" i="4"/>
  <c r="K64" i="4"/>
  <c r="J64" i="4"/>
  <c r="I64" i="4"/>
  <c r="K63" i="4"/>
  <c r="J63" i="4"/>
  <c r="I63" i="4"/>
  <c r="K62" i="4"/>
  <c r="J62" i="4"/>
  <c r="I62" i="4"/>
  <c r="K55" i="4"/>
  <c r="J55" i="4"/>
  <c r="I55" i="4"/>
  <c r="K54" i="4"/>
  <c r="J54" i="4"/>
  <c r="I54" i="4"/>
  <c r="K51" i="4"/>
  <c r="J51" i="4"/>
  <c r="I51" i="4"/>
  <c r="K48" i="4"/>
  <c r="J48" i="4"/>
  <c r="I48" i="4"/>
  <c r="K47" i="4"/>
  <c r="J47" i="4"/>
  <c r="I47" i="4"/>
  <c r="K46" i="4"/>
  <c r="J46" i="4"/>
  <c r="I46" i="4"/>
  <c r="K43" i="4"/>
  <c r="J43" i="4"/>
  <c r="I43" i="4"/>
  <c r="K41" i="4"/>
  <c r="J41" i="4"/>
  <c r="I41" i="4"/>
  <c r="K38" i="4"/>
  <c r="J38" i="4"/>
  <c r="I38" i="4"/>
  <c r="K37" i="4"/>
  <c r="J37" i="4"/>
  <c r="I37" i="4"/>
  <c r="K34" i="4"/>
  <c r="J34" i="4"/>
  <c r="I34" i="4"/>
  <c r="K31" i="4"/>
  <c r="J31" i="4"/>
  <c r="I31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4" i="4"/>
  <c r="J14" i="4"/>
  <c r="I14" i="4"/>
  <c r="M77" i="1" l="1"/>
  <c r="P90" i="1"/>
  <c r="O45" i="1"/>
  <c r="N96" i="1"/>
  <c r="Q96" i="1" s="1"/>
  <c r="N90" i="1"/>
  <c r="N57" i="4" s="1"/>
  <c r="O96" i="1"/>
  <c r="O74" i="4" s="1"/>
  <c r="O90" i="1"/>
  <c r="O57" i="4" s="1"/>
  <c r="M76" i="1"/>
  <c r="M72" i="1" s="1"/>
  <c r="P45" i="4"/>
  <c r="Q48" i="1"/>
  <c r="M94" i="1"/>
  <c r="M93" i="1" s="1"/>
  <c r="P57" i="4"/>
  <c r="P89" i="1"/>
  <c r="P71" i="1" s="1"/>
  <c r="P56" i="4" s="1"/>
  <c r="I9" i="4"/>
  <c r="I9" i="2"/>
  <c r="H10" i="4"/>
  <c r="H10" i="2"/>
  <c r="K9" i="4"/>
  <c r="K9" i="2"/>
  <c r="M64" i="4"/>
  <c r="P45" i="1"/>
  <c r="Q46" i="1"/>
  <c r="N45" i="1"/>
  <c r="M10" i="1"/>
  <c r="M9" i="4" s="1"/>
  <c r="Q10" i="1"/>
  <c r="M63" i="4"/>
  <c r="Q55" i="1"/>
  <c r="M69" i="4"/>
  <c r="L11" i="1"/>
  <c r="L10" i="4" s="1"/>
  <c r="M52" i="1"/>
  <c r="M40" i="4"/>
  <c r="M41" i="4"/>
  <c r="M30" i="4"/>
  <c r="M31" i="4"/>
  <c r="M32" i="1"/>
  <c r="M33" i="4" s="1"/>
  <c r="M37" i="4"/>
  <c r="M48" i="4"/>
  <c r="M51" i="4"/>
  <c r="Q93" i="1"/>
  <c r="Q94" i="1"/>
  <c r="H10" i="1"/>
  <c r="M35" i="1"/>
  <c r="M13" i="4"/>
  <c r="M14" i="4"/>
  <c r="M54" i="4"/>
  <c r="M66" i="4"/>
  <c r="N40" i="4"/>
  <c r="M57" i="1"/>
  <c r="M42" i="4" s="1"/>
  <c r="Q54" i="1"/>
  <c r="Q57" i="1"/>
  <c r="P75" i="4"/>
  <c r="Q97" i="1"/>
  <c r="N74" i="4"/>
  <c r="M74" i="4"/>
  <c r="M75" i="4"/>
  <c r="M91" i="1"/>
  <c r="Q91" i="1"/>
  <c r="M28" i="4"/>
  <c r="N36" i="4"/>
  <c r="O28" i="1"/>
  <c r="O29" i="4" s="1"/>
  <c r="N30" i="4"/>
  <c r="Q28" i="1"/>
  <c r="P29" i="4"/>
  <c r="Q32" i="1"/>
  <c r="P38" i="1"/>
  <c r="P44" i="4" s="1"/>
  <c r="N45" i="4"/>
  <c r="P30" i="4"/>
  <c r="Q29" i="1"/>
  <c r="N31" i="1"/>
  <c r="N32" i="4" s="1"/>
  <c r="Q39" i="1"/>
  <c r="N60" i="4"/>
  <c r="Q72" i="1"/>
  <c r="N61" i="4"/>
  <c r="Q77" i="1"/>
  <c r="P60" i="4"/>
  <c r="Q76" i="1"/>
  <c r="P61" i="4"/>
  <c r="M62" i="4"/>
  <c r="Q67" i="1"/>
  <c r="M68" i="1"/>
  <c r="P52" i="4"/>
  <c r="Q68" i="1"/>
  <c r="O67" i="1"/>
  <c r="P53" i="4"/>
  <c r="M55" i="4"/>
  <c r="N53" i="4"/>
  <c r="M65" i="1"/>
  <c r="M64" i="1" s="1"/>
  <c r="N64" i="1"/>
  <c r="N49" i="4" s="1"/>
  <c r="P64" i="1"/>
  <c r="O50" i="4"/>
  <c r="Q65" i="1"/>
  <c r="O45" i="4"/>
  <c r="P42" i="4"/>
  <c r="P39" i="4"/>
  <c r="P15" i="4"/>
  <c r="M48" i="1"/>
  <c r="M27" i="4"/>
  <c r="N13" i="4"/>
  <c r="N12" i="4"/>
  <c r="M45" i="1"/>
  <c r="M60" i="1"/>
  <c r="M46" i="4"/>
  <c r="M47" i="4"/>
  <c r="O44" i="4"/>
  <c r="N59" i="1"/>
  <c r="Q59" i="1" s="1"/>
  <c r="Q60" i="1"/>
  <c r="M39" i="1"/>
  <c r="N38" i="1"/>
  <c r="O35" i="4"/>
  <c r="Q52" i="1"/>
  <c r="P51" i="1"/>
  <c r="Q51" i="1" s="1"/>
  <c r="N34" i="1"/>
  <c r="N35" i="4" s="1"/>
  <c r="M38" i="4"/>
  <c r="O36" i="4"/>
  <c r="M36" i="4"/>
  <c r="Q35" i="1"/>
  <c r="P36" i="4"/>
  <c r="P33" i="4"/>
  <c r="P31" i="1"/>
  <c r="M34" i="4"/>
  <c r="O31" i="1"/>
  <c r="O32" i="4" s="1"/>
  <c r="M28" i="1"/>
  <c r="P13" i="1"/>
  <c r="P12" i="4" s="1"/>
  <c r="O15" i="4"/>
  <c r="O12" i="4"/>
  <c r="Q14" i="1"/>
  <c r="Q13" i="1"/>
  <c r="N15" i="4"/>
  <c r="M14" i="1"/>
  <c r="M16" i="4"/>
  <c r="I75" i="2"/>
  <c r="J75" i="2"/>
  <c r="K75" i="2"/>
  <c r="I72" i="2"/>
  <c r="J72" i="2"/>
  <c r="K72" i="2"/>
  <c r="I69" i="2"/>
  <c r="J69" i="2"/>
  <c r="K69" i="2"/>
  <c r="I67" i="2"/>
  <c r="J67" i="2"/>
  <c r="K67" i="2"/>
  <c r="I66" i="2"/>
  <c r="J66" i="2"/>
  <c r="K66" i="2"/>
  <c r="I65" i="2"/>
  <c r="J65" i="2"/>
  <c r="K65" i="2"/>
  <c r="I64" i="2"/>
  <c r="J64" i="2"/>
  <c r="K64" i="2"/>
  <c r="I63" i="2"/>
  <c r="J63" i="2"/>
  <c r="K63" i="2"/>
  <c r="I62" i="2"/>
  <c r="J62" i="2"/>
  <c r="K62" i="2"/>
  <c r="K59" i="2"/>
  <c r="I55" i="2"/>
  <c r="J55" i="2"/>
  <c r="K55" i="2"/>
  <c r="I54" i="2"/>
  <c r="J54" i="2"/>
  <c r="K54" i="2"/>
  <c r="I51" i="2"/>
  <c r="J51" i="2"/>
  <c r="K51" i="2"/>
  <c r="I48" i="2"/>
  <c r="J48" i="2"/>
  <c r="K48" i="2"/>
  <c r="I47" i="2"/>
  <c r="J47" i="2"/>
  <c r="K47" i="2"/>
  <c r="I46" i="2"/>
  <c r="J46" i="2"/>
  <c r="K46" i="2"/>
  <c r="Q90" i="1" l="1"/>
  <c r="N89" i="1"/>
  <c r="O89" i="1"/>
  <c r="Q89" i="1"/>
  <c r="M54" i="1"/>
  <c r="M39" i="4" s="1"/>
  <c r="Q34" i="1"/>
  <c r="H9" i="4"/>
  <c r="H9" i="2"/>
  <c r="P41" i="1"/>
  <c r="O52" i="4"/>
  <c r="O41" i="1"/>
  <c r="Q45" i="1"/>
  <c r="N41" i="1"/>
  <c r="L10" i="1"/>
  <c r="L9" i="4" s="1"/>
  <c r="M29" i="4"/>
  <c r="M34" i="1"/>
  <c r="M31" i="1"/>
  <c r="M51" i="1"/>
  <c r="M59" i="1"/>
  <c r="M49" i="4"/>
  <c r="M50" i="4"/>
  <c r="M58" i="4"/>
  <c r="M90" i="1"/>
  <c r="M89" i="1" s="1"/>
  <c r="P9" i="1"/>
  <c r="N9" i="1"/>
  <c r="O9" i="1"/>
  <c r="N71" i="1"/>
  <c r="N56" i="4" s="1"/>
  <c r="M60" i="4"/>
  <c r="M61" i="4"/>
  <c r="O76" i="1"/>
  <c r="O72" i="1" s="1"/>
  <c r="O61" i="4"/>
  <c r="M67" i="1"/>
  <c r="M53" i="4"/>
  <c r="Q64" i="1"/>
  <c r="P49" i="4"/>
  <c r="M45" i="4"/>
  <c r="M38" i="1"/>
  <c r="Q38" i="1"/>
  <c r="N44" i="4"/>
  <c r="P35" i="4"/>
  <c r="P32" i="4"/>
  <c r="Q31" i="1"/>
  <c r="M13" i="1"/>
  <c r="M15" i="4"/>
  <c r="I43" i="2"/>
  <c r="J43" i="2"/>
  <c r="K43" i="2"/>
  <c r="I41" i="2"/>
  <c r="J41" i="2"/>
  <c r="K41" i="2"/>
  <c r="I38" i="2"/>
  <c r="K38" i="2"/>
  <c r="I37" i="2"/>
  <c r="I34" i="2"/>
  <c r="J34" i="2"/>
  <c r="K34" i="2"/>
  <c r="I31" i="2"/>
  <c r="J31" i="2"/>
  <c r="K31" i="2"/>
  <c r="I28" i="2"/>
  <c r="J28" i="2"/>
  <c r="K28" i="2"/>
  <c r="K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I14" i="2"/>
  <c r="J14" i="2"/>
  <c r="K14" i="2"/>
  <c r="H25" i="1"/>
  <c r="H26" i="2" s="1"/>
  <c r="H24" i="1"/>
  <c r="H23" i="1"/>
  <c r="M41" i="1" l="1"/>
  <c r="N8" i="1"/>
  <c r="N7" i="1" s="1"/>
  <c r="N7" i="4" s="1"/>
  <c r="O8" i="1"/>
  <c r="O8" i="4" s="1"/>
  <c r="M9" i="1"/>
  <c r="Q9" i="1"/>
  <c r="M35" i="4"/>
  <c r="M52" i="4"/>
  <c r="M44" i="4"/>
  <c r="M32" i="4"/>
  <c r="M57" i="4"/>
  <c r="M71" i="1"/>
  <c r="M56" i="4" s="1"/>
  <c r="Q71" i="1"/>
  <c r="O71" i="1"/>
  <c r="O56" i="4" s="1"/>
  <c r="O60" i="4"/>
  <c r="Q41" i="1"/>
  <c r="P8" i="1"/>
  <c r="L23" i="1"/>
  <c r="L24" i="4" s="1"/>
  <c r="H24" i="4"/>
  <c r="H25" i="4"/>
  <c r="L24" i="1"/>
  <c r="L25" i="4" s="1"/>
  <c r="H24" i="2"/>
  <c r="H25" i="2"/>
  <c r="L25" i="1"/>
  <c r="L26" i="4" s="1"/>
  <c r="H26" i="4"/>
  <c r="M12" i="4"/>
  <c r="I14" i="1"/>
  <c r="I13" i="1" s="1"/>
  <c r="J14" i="1"/>
  <c r="K14" i="1"/>
  <c r="I29" i="1"/>
  <c r="I28" i="1" s="1"/>
  <c r="J29" i="1"/>
  <c r="K29" i="1"/>
  <c r="K28" i="1" s="1"/>
  <c r="I32" i="1"/>
  <c r="I31" i="1" s="1"/>
  <c r="J32" i="1"/>
  <c r="K32" i="1"/>
  <c r="I35" i="1"/>
  <c r="J35" i="1"/>
  <c r="K35" i="1"/>
  <c r="I39" i="1"/>
  <c r="I38" i="1" s="1"/>
  <c r="J39" i="1"/>
  <c r="K39" i="1"/>
  <c r="K38" i="1" s="1"/>
  <c r="I46" i="1"/>
  <c r="J46" i="1"/>
  <c r="K46" i="1"/>
  <c r="I48" i="1"/>
  <c r="J48" i="1"/>
  <c r="K48" i="1"/>
  <c r="I52" i="1"/>
  <c r="I51" i="1" s="1"/>
  <c r="J52" i="1"/>
  <c r="J51" i="1" s="1"/>
  <c r="K52" i="1"/>
  <c r="K51" i="1" s="1"/>
  <c r="I55" i="1"/>
  <c r="J55" i="1"/>
  <c r="K55" i="1"/>
  <c r="I57" i="1"/>
  <c r="J57" i="1"/>
  <c r="K57" i="1"/>
  <c r="I60" i="1"/>
  <c r="I59" i="1" s="1"/>
  <c r="J60" i="1"/>
  <c r="J59" i="1" s="1"/>
  <c r="K60" i="1"/>
  <c r="K59" i="1" s="1"/>
  <c r="I68" i="1"/>
  <c r="J68" i="1"/>
  <c r="K68" i="1"/>
  <c r="J76" i="1"/>
  <c r="J72" i="1" s="1"/>
  <c r="K76" i="1"/>
  <c r="K72" i="1" s="1"/>
  <c r="I91" i="1"/>
  <c r="I90" i="1" s="1"/>
  <c r="I89" i="1" s="1"/>
  <c r="J91" i="1"/>
  <c r="K91" i="1"/>
  <c r="I94" i="1"/>
  <c r="I93" i="1" s="1"/>
  <c r="J94" i="1"/>
  <c r="J93" i="1" s="1"/>
  <c r="K94" i="1"/>
  <c r="K93" i="1" s="1"/>
  <c r="I97" i="1"/>
  <c r="I96" i="1" s="1"/>
  <c r="J97" i="1"/>
  <c r="K97" i="1"/>
  <c r="K96" i="1" s="1"/>
  <c r="H98" i="1"/>
  <c r="H97" i="1" s="1"/>
  <c r="H95" i="1"/>
  <c r="H92" i="1"/>
  <c r="H91" i="1" s="1"/>
  <c r="H85" i="1"/>
  <c r="L85" i="1" s="1"/>
  <c r="L69" i="4" s="1"/>
  <c r="H83" i="1"/>
  <c r="L83" i="1" s="1"/>
  <c r="L67" i="4" s="1"/>
  <c r="H82" i="1"/>
  <c r="L82" i="1" s="1"/>
  <c r="L66" i="4" s="1"/>
  <c r="H81" i="1"/>
  <c r="L81" i="1" s="1"/>
  <c r="L65" i="4" s="1"/>
  <c r="H80" i="1"/>
  <c r="L80" i="1" s="1"/>
  <c r="L64" i="4" s="1"/>
  <c r="H79" i="1"/>
  <c r="H78" i="1"/>
  <c r="H77" i="1" l="1"/>
  <c r="I54" i="1"/>
  <c r="N8" i="4"/>
  <c r="L79" i="1"/>
  <c r="L63" i="4" s="1"/>
  <c r="I45" i="1"/>
  <c r="I12" i="4" s="1"/>
  <c r="J54" i="1"/>
  <c r="K45" i="1"/>
  <c r="L78" i="1"/>
  <c r="L62" i="4" s="1"/>
  <c r="J45" i="1"/>
  <c r="I30" i="4"/>
  <c r="I30" i="2"/>
  <c r="K29" i="4"/>
  <c r="K29" i="2"/>
  <c r="K30" i="4"/>
  <c r="K30" i="2"/>
  <c r="I29" i="4"/>
  <c r="I29" i="2"/>
  <c r="J75" i="4"/>
  <c r="J74" i="2"/>
  <c r="K74" i="4"/>
  <c r="K73" i="2"/>
  <c r="K75" i="4"/>
  <c r="K74" i="2"/>
  <c r="J96" i="1"/>
  <c r="H75" i="4"/>
  <c r="L97" i="1"/>
  <c r="L75" i="4" s="1"/>
  <c r="H74" i="2"/>
  <c r="H96" i="1"/>
  <c r="I74" i="4"/>
  <c r="I73" i="2"/>
  <c r="H76" i="4"/>
  <c r="L98" i="1"/>
  <c r="L76" i="4" s="1"/>
  <c r="H75" i="2"/>
  <c r="I75" i="4"/>
  <c r="I74" i="2"/>
  <c r="L95" i="1"/>
  <c r="L73" i="4" s="1"/>
  <c r="H73" i="4"/>
  <c r="H72" i="2"/>
  <c r="H94" i="1"/>
  <c r="K90" i="1"/>
  <c r="K89" i="1" s="1"/>
  <c r="K58" i="4"/>
  <c r="K58" i="2"/>
  <c r="J58" i="4"/>
  <c r="J58" i="2"/>
  <c r="J90" i="1"/>
  <c r="H58" i="2"/>
  <c r="H58" i="4"/>
  <c r="L91" i="1"/>
  <c r="L58" i="4" s="1"/>
  <c r="H90" i="1"/>
  <c r="I57" i="4"/>
  <c r="I57" i="2"/>
  <c r="L92" i="1"/>
  <c r="L59" i="4" s="1"/>
  <c r="H59" i="2"/>
  <c r="H59" i="4"/>
  <c r="I58" i="4"/>
  <c r="I58" i="2"/>
  <c r="H69" i="4"/>
  <c r="H69" i="2"/>
  <c r="H65" i="4"/>
  <c r="H65" i="2"/>
  <c r="H63" i="4"/>
  <c r="H63" i="2"/>
  <c r="H64" i="2"/>
  <c r="H64" i="4"/>
  <c r="H66" i="4"/>
  <c r="H66" i="2"/>
  <c r="O7" i="1"/>
  <c r="O7" i="4" s="1"/>
  <c r="H67" i="4"/>
  <c r="H67" i="2"/>
  <c r="K60" i="2"/>
  <c r="K60" i="4"/>
  <c r="J60" i="4"/>
  <c r="J60" i="2"/>
  <c r="H62" i="4"/>
  <c r="H62" i="2"/>
  <c r="L77" i="1"/>
  <c r="I61" i="2"/>
  <c r="I61" i="4"/>
  <c r="K61" i="2"/>
  <c r="K61" i="4"/>
  <c r="J61" i="4"/>
  <c r="J61" i="2"/>
  <c r="K53" i="4"/>
  <c r="K53" i="2"/>
  <c r="K67" i="1"/>
  <c r="J53" i="4"/>
  <c r="J53" i="2"/>
  <c r="J67" i="1"/>
  <c r="I53" i="4"/>
  <c r="I53" i="2"/>
  <c r="I67" i="1"/>
  <c r="K42" i="4"/>
  <c r="K42" i="2"/>
  <c r="I42" i="4"/>
  <c r="I42" i="2"/>
  <c r="J42" i="4"/>
  <c r="J42" i="2"/>
  <c r="K40" i="4"/>
  <c r="K40" i="2"/>
  <c r="K54" i="1"/>
  <c r="I39" i="4"/>
  <c r="I39" i="2"/>
  <c r="I40" i="4"/>
  <c r="I40" i="2"/>
  <c r="J39" i="4"/>
  <c r="J39" i="2"/>
  <c r="J40" i="4"/>
  <c r="J40" i="2"/>
  <c r="J15" i="4"/>
  <c r="I13" i="4"/>
  <c r="I13" i="2"/>
  <c r="K13" i="4"/>
  <c r="K13" i="2"/>
  <c r="J13" i="4"/>
  <c r="J13" i="2"/>
  <c r="K45" i="4"/>
  <c r="K45" i="2"/>
  <c r="K44" i="4"/>
  <c r="K44" i="2"/>
  <c r="I44" i="4"/>
  <c r="I44" i="2"/>
  <c r="I45" i="4"/>
  <c r="I45" i="2"/>
  <c r="J45" i="4"/>
  <c r="J45" i="2"/>
  <c r="J38" i="1"/>
  <c r="P7" i="1"/>
  <c r="P7" i="4" s="1"/>
  <c r="P8" i="4"/>
  <c r="Q8" i="1"/>
  <c r="I36" i="4"/>
  <c r="I36" i="2"/>
  <c r="I34" i="1"/>
  <c r="I9" i="1" s="1"/>
  <c r="K36" i="4"/>
  <c r="K36" i="2"/>
  <c r="K34" i="1"/>
  <c r="J36" i="4"/>
  <c r="J36" i="2"/>
  <c r="J34" i="1"/>
  <c r="I32" i="4"/>
  <c r="I32" i="2"/>
  <c r="I33" i="4"/>
  <c r="I33" i="2"/>
  <c r="K33" i="4"/>
  <c r="K33" i="2"/>
  <c r="K31" i="1"/>
  <c r="J33" i="4"/>
  <c r="J33" i="2"/>
  <c r="J31" i="1"/>
  <c r="J30" i="4"/>
  <c r="J30" i="2"/>
  <c r="J28" i="1"/>
  <c r="K15" i="4"/>
  <c r="K15" i="2"/>
  <c r="K13" i="1"/>
  <c r="I15" i="4"/>
  <c r="I15" i="2"/>
  <c r="M8" i="1"/>
  <c r="I76" i="1"/>
  <c r="J13" i="1"/>
  <c r="J15" i="2"/>
  <c r="H70" i="1"/>
  <c r="L70" i="1" s="1"/>
  <c r="L55" i="4" s="1"/>
  <c r="H69" i="1"/>
  <c r="I65" i="1"/>
  <c r="J65" i="1"/>
  <c r="J64" i="1" s="1"/>
  <c r="K65" i="1"/>
  <c r="H66" i="1"/>
  <c r="L66" i="1" s="1"/>
  <c r="L51" i="4" s="1"/>
  <c r="H40" i="1"/>
  <c r="L40" i="1" s="1"/>
  <c r="H37" i="1"/>
  <c r="L37" i="1" s="1"/>
  <c r="H36" i="1"/>
  <c r="L36" i="1" s="1"/>
  <c r="L37" i="4" s="1"/>
  <c r="H47" i="1"/>
  <c r="L47" i="1" s="1"/>
  <c r="L14" i="4" s="1"/>
  <c r="H27" i="1"/>
  <c r="L27" i="1" s="1"/>
  <c r="H26" i="1"/>
  <c r="L26" i="1" s="1"/>
  <c r="H19" i="1"/>
  <c r="J89" i="1" l="1"/>
  <c r="J71" i="1" s="1"/>
  <c r="J56" i="4" s="1"/>
  <c r="I12" i="2"/>
  <c r="L69" i="1"/>
  <c r="L54" i="4" s="1"/>
  <c r="J41" i="1"/>
  <c r="K9" i="1"/>
  <c r="J12" i="4"/>
  <c r="J9" i="1"/>
  <c r="I60" i="4"/>
  <c r="I72" i="1"/>
  <c r="I71" i="1" s="1"/>
  <c r="J74" i="4"/>
  <c r="J73" i="2"/>
  <c r="H74" i="4"/>
  <c r="L96" i="1"/>
  <c r="L74" i="4" s="1"/>
  <c r="H73" i="2"/>
  <c r="L94" i="1"/>
  <c r="L61" i="4" s="1"/>
  <c r="H93" i="1"/>
  <c r="L93" i="1" s="1"/>
  <c r="K57" i="4"/>
  <c r="K57" i="2"/>
  <c r="K71" i="1"/>
  <c r="K56" i="2" s="1"/>
  <c r="J57" i="4"/>
  <c r="J57" i="2"/>
  <c r="H57" i="2"/>
  <c r="L90" i="1"/>
  <c r="L57" i="4" s="1"/>
  <c r="H57" i="4"/>
  <c r="H61" i="2"/>
  <c r="H61" i="4"/>
  <c r="H76" i="1"/>
  <c r="H55" i="4"/>
  <c r="H55" i="2"/>
  <c r="K52" i="4"/>
  <c r="K52" i="2"/>
  <c r="J52" i="4"/>
  <c r="J52" i="2"/>
  <c r="H54" i="4"/>
  <c r="H54" i="2"/>
  <c r="H68" i="1"/>
  <c r="L68" i="1" s="1"/>
  <c r="L53" i="4" s="1"/>
  <c r="I52" i="4"/>
  <c r="I52" i="2"/>
  <c r="J49" i="4"/>
  <c r="J49" i="2"/>
  <c r="I50" i="4"/>
  <c r="I50" i="2"/>
  <c r="H51" i="4"/>
  <c r="H51" i="2"/>
  <c r="I64" i="1"/>
  <c r="I41" i="1" s="1"/>
  <c r="J50" i="4"/>
  <c r="J50" i="2"/>
  <c r="H65" i="1"/>
  <c r="L65" i="1" s="1"/>
  <c r="L50" i="4" s="1"/>
  <c r="K64" i="1"/>
  <c r="K41" i="1" s="1"/>
  <c r="K50" i="4"/>
  <c r="K50" i="2"/>
  <c r="K39" i="4"/>
  <c r="K39" i="2"/>
  <c r="H14" i="4"/>
  <c r="H14" i="2"/>
  <c r="H46" i="1"/>
  <c r="L46" i="1" s="1"/>
  <c r="L13" i="4" s="1"/>
  <c r="J44" i="4"/>
  <c r="J44" i="2"/>
  <c r="H39" i="1"/>
  <c r="L39" i="1" s="1"/>
  <c r="Q7" i="1"/>
  <c r="I35" i="4"/>
  <c r="I35" i="2"/>
  <c r="K35" i="4"/>
  <c r="K35" i="2"/>
  <c r="H37" i="4"/>
  <c r="H37" i="2"/>
  <c r="H35" i="1"/>
  <c r="L35" i="1" s="1"/>
  <c r="J35" i="4"/>
  <c r="J35" i="2"/>
  <c r="K32" i="4"/>
  <c r="K32" i="2"/>
  <c r="J32" i="4"/>
  <c r="J32" i="2"/>
  <c r="J29" i="4"/>
  <c r="J29" i="2"/>
  <c r="L19" i="1"/>
  <c r="L20" i="4" s="1"/>
  <c r="H20" i="4"/>
  <c r="H20" i="2"/>
  <c r="K12" i="4"/>
  <c r="K12" i="2"/>
  <c r="M7" i="1"/>
  <c r="M8" i="4"/>
  <c r="I60" i="2"/>
  <c r="J12" i="2"/>
  <c r="H63" i="1"/>
  <c r="L63" i="1" s="1"/>
  <c r="L48" i="4" s="1"/>
  <c r="H62" i="1"/>
  <c r="L62" i="1" s="1"/>
  <c r="L47" i="4" s="1"/>
  <c r="H58" i="1"/>
  <c r="L58" i="1" s="1"/>
  <c r="L43" i="4" s="1"/>
  <c r="H56" i="1"/>
  <c r="L56" i="1" s="1"/>
  <c r="L41" i="4" s="1"/>
  <c r="H53" i="1"/>
  <c r="H33" i="1"/>
  <c r="L33" i="1" s="1"/>
  <c r="L34" i="4" s="1"/>
  <c r="H30" i="1"/>
  <c r="L30" i="1" s="1"/>
  <c r="L31" i="4" s="1"/>
  <c r="H22" i="1"/>
  <c r="H21" i="1"/>
  <c r="H20" i="1"/>
  <c r="H18" i="1"/>
  <c r="H17" i="1"/>
  <c r="H16" i="1"/>
  <c r="H15" i="1"/>
  <c r="H89" i="1" l="1"/>
  <c r="L89" i="1" s="1"/>
  <c r="J8" i="1"/>
  <c r="J8" i="4" s="1"/>
  <c r="J56" i="2"/>
  <c r="H52" i="1"/>
  <c r="H36" i="2" s="1"/>
  <c r="L53" i="1"/>
  <c r="L38" i="4" s="1"/>
  <c r="K56" i="4"/>
  <c r="H60" i="4"/>
  <c r="L76" i="1"/>
  <c r="L60" i="4" s="1"/>
  <c r="H72" i="1"/>
  <c r="L72" i="1" s="1"/>
  <c r="H60" i="2"/>
  <c r="I56" i="4"/>
  <c r="I56" i="2"/>
  <c r="H53" i="4"/>
  <c r="H53" i="2"/>
  <c r="H67" i="1"/>
  <c r="L67" i="1" s="1"/>
  <c r="L52" i="4" s="1"/>
  <c r="H50" i="4"/>
  <c r="H50" i="2"/>
  <c r="H64" i="1"/>
  <c r="L64" i="1" s="1"/>
  <c r="L49" i="4" s="1"/>
  <c r="K49" i="4"/>
  <c r="K49" i="2"/>
  <c r="K8" i="1"/>
  <c r="K7" i="1" s="1"/>
  <c r="K7" i="4" s="1"/>
  <c r="I49" i="4"/>
  <c r="I49" i="2"/>
  <c r="I8" i="1"/>
  <c r="H43" i="4"/>
  <c r="H43" i="2"/>
  <c r="H57" i="1"/>
  <c r="L57" i="1" s="1"/>
  <c r="L42" i="4" s="1"/>
  <c r="H41" i="4"/>
  <c r="H41" i="2"/>
  <c r="H55" i="1"/>
  <c r="L55" i="1" s="1"/>
  <c r="L40" i="4" s="1"/>
  <c r="H13" i="4"/>
  <c r="H13" i="2"/>
  <c r="H47" i="4"/>
  <c r="H47" i="2"/>
  <c r="H48" i="4"/>
  <c r="H48" i="2"/>
  <c r="H38" i="1"/>
  <c r="L38" i="1" s="1"/>
  <c r="H38" i="4"/>
  <c r="H38" i="2"/>
  <c r="H36" i="4"/>
  <c r="H34" i="1"/>
  <c r="L34" i="1" s="1"/>
  <c r="H34" i="4"/>
  <c r="H34" i="2"/>
  <c r="H32" i="1"/>
  <c r="L32" i="1" s="1"/>
  <c r="L33" i="4" s="1"/>
  <c r="H31" i="4"/>
  <c r="H31" i="2"/>
  <c r="H29" i="1"/>
  <c r="L29" i="1" s="1"/>
  <c r="L30" i="4" s="1"/>
  <c r="H17" i="4"/>
  <c r="L16" i="1"/>
  <c r="L17" i="4" s="1"/>
  <c r="H17" i="2"/>
  <c r="H22" i="4"/>
  <c r="L21" i="1"/>
  <c r="L22" i="4" s="1"/>
  <c r="H22" i="2"/>
  <c r="H18" i="4"/>
  <c r="L17" i="1"/>
  <c r="L18" i="4" s="1"/>
  <c r="H18" i="2"/>
  <c r="L22" i="1"/>
  <c r="L23" i="4" s="1"/>
  <c r="H23" i="4"/>
  <c r="H23" i="2"/>
  <c r="L18" i="1"/>
  <c r="L19" i="4" s="1"/>
  <c r="H19" i="4"/>
  <c r="H19" i="2"/>
  <c r="H21" i="2"/>
  <c r="H21" i="4"/>
  <c r="L20" i="1"/>
  <c r="L21" i="4" s="1"/>
  <c r="H16" i="4"/>
  <c r="L15" i="1"/>
  <c r="L16" i="4" s="1"/>
  <c r="H16" i="2"/>
  <c r="M7" i="4"/>
  <c r="H14" i="1"/>
  <c r="H61" i="1"/>
  <c r="L61" i="1" s="1"/>
  <c r="L46" i="4" s="1"/>
  <c r="H49" i="1"/>
  <c r="L49" i="1" s="1"/>
  <c r="L27" i="4" s="1"/>
  <c r="H50" i="1"/>
  <c r="L50" i="1" s="1"/>
  <c r="L28" i="4" s="1"/>
  <c r="J7" i="1" l="1"/>
  <c r="J7" i="2" s="1"/>
  <c r="J8" i="2"/>
  <c r="H71" i="1"/>
  <c r="H56" i="4" s="1"/>
  <c r="I7" i="1"/>
  <c r="I7" i="2" s="1"/>
  <c r="I8" i="2"/>
  <c r="H51" i="1"/>
  <c r="L51" i="1" s="1"/>
  <c r="L35" i="4" s="1"/>
  <c r="L52" i="1"/>
  <c r="L36" i="4" s="1"/>
  <c r="H52" i="4"/>
  <c r="H52" i="2"/>
  <c r="K7" i="2"/>
  <c r="K8" i="2"/>
  <c r="K8" i="4"/>
  <c r="H49" i="4"/>
  <c r="H49" i="2"/>
  <c r="I8" i="4"/>
  <c r="H42" i="4"/>
  <c r="H42" i="2"/>
  <c r="H40" i="4"/>
  <c r="H40" i="2"/>
  <c r="H54" i="1"/>
  <c r="L54" i="1" s="1"/>
  <c r="L39" i="4" s="1"/>
  <c r="H28" i="4"/>
  <c r="H28" i="2"/>
  <c r="H48" i="1"/>
  <c r="H27" i="4"/>
  <c r="H27" i="2"/>
  <c r="H60" i="1"/>
  <c r="L60" i="1" s="1"/>
  <c r="L45" i="4" s="1"/>
  <c r="H46" i="4"/>
  <c r="H46" i="2"/>
  <c r="H33" i="4"/>
  <c r="H33" i="2"/>
  <c r="H31" i="1"/>
  <c r="L31" i="1" s="1"/>
  <c r="L32" i="4" s="1"/>
  <c r="H30" i="4"/>
  <c r="H30" i="2"/>
  <c r="H28" i="1"/>
  <c r="L28" i="1" s="1"/>
  <c r="L29" i="4" s="1"/>
  <c r="H15" i="4"/>
  <c r="L14" i="1"/>
  <c r="H13" i="1"/>
  <c r="J7" i="4" l="1"/>
  <c r="H35" i="2"/>
  <c r="H35" i="4"/>
  <c r="H9" i="1"/>
  <c r="H56" i="2"/>
  <c r="L71" i="1"/>
  <c r="L56" i="4" s="1"/>
  <c r="I7" i="4"/>
  <c r="H45" i="1"/>
  <c r="H12" i="4" s="1"/>
  <c r="L48" i="1"/>
  <c r="L15" i="4" s="1"/>
  <c r="H39" i="4"/>
  <c r="H39" i="2"/>
  <c r="H15" i="2"/>
  <c r="H59" i="1"/>
  <c r="L59" i="1" s="1"/>
  <c r="L44" i="4" s="1"/>
  <c r="H45" i="2"/>
  <c r="H45" i="4"/>
  <c r="H32" i="4"/>
  <c r="H32" i="2"/>
  <c r="H29" i="4"/>
  <c r="H29" i="2"/>
  <c r="L13" i="1"/>
  <c r="L45" i="1" l="1"/>
  <c r="H41" i="1"/>
  <c r="H12" i="2"/>
  <c r="L12" i="4"/>
  <c r="H44" i="2"/>
  <c r="H44" i="4"/>
  <c r="L9" i="1"/>
  <c r="H8" i="1" l="1"/>
  <c r="H7" i="1" s="1"/>
  <c r="L7" i="1" s="1"/>
  <c r="L7" i="4" s="1"/>
  <c r="L41" i="1"/>
  <c r="L8" i="1" l="1"/>
  <c r="L8" i="4" s="1"/>
  <c r="H8" i="4"/>
  <c r="H7" i="2"/>
  <c r="H7" i="4"/>
  <c r="H8" i="2"/>
</calcChain>
</file>

<file path=xl/connections.xml><?xml version="1.0" encoding="utf-8"?>
<connections xmlns="http://schemas.openxmlformats.org/spreadsheetml/2006/main">
  <connection id="1" keepAlive="1" name="Zapytanie — Arkusz1" description="Połączenie z zapytaniem „Arkusz1” w skoroszycie." type="5" refreshedVersion="6" background="1">
    <dbPr connection="Provider=Microsoft.Mashup.OleDb.1;Data Source=$Workbook$;Location=Arkusz1;Extended Properties=&quot;&quot;" command="SELECT * FROM [Arkusz1]"/>
  </connection>
</connections>
</file>

<file path=xl/sharedStrings.xml><?xml version="1.0" encoding="utf-8"?>
<sst xmlns="http://schemas.openxmlformats.org/spreadsheetml/2006/main" count="489" uniqueCount="162">
  <si>
    <t>Wydatki na programy i projekty realizowane z udziałem środków europejskich</t>
  </si>
  <si>
    <t>Dział</t>
  </si>
  <si>
    <t>Rozdz.</t>
  </si>
  <si>
    <t>Nazwa: działu, rozdziału, projektu</t>
  </si>
  <si>
    <t>Nazwa Programu</t>
  </si>
  <si>
    <t>Okres realizacji programu</t>
  </si>
  <si>
    <t xml:space="preserve">Nazwa osi / priorytetu, działania </t>
  </si>
  <si>
    <t>Jednostka realizujaca projekt</t>
  </si>
  <si>
    <t>z tego ze środków:</t>
  </si>
  <si>
    <t>własnych</t>
  </si>
  <si>
    <t>europejskich</t>
  </si>
  <si>
    <t>budżetu państwa i innych</t>
  </si>
  <si>
    <t>Część gminna</t>
  </si>
  <si>
    <t>Oświata i wychowanie</t>
  </si>
  <si>
    <t>Przedszkola</t>
  </si>
  <si>
    <t>Termomodernizacja budynków Przedszkoli Miejskich w Zamościu</t>
  </si>
  <si>
    <t>Regionalny Program Operacyjny Województwa Lubelskiego na lata 2014-2020</t>
  </si>
  <si>
    <t>Oś Priorytetowa 5 - Efektywność energetyczna i gospodarka niskoemisyjna
Działanie 5.2 - Efektywność energetyczna sektora publicznego</t>
  </si>
  <si>
    <t>UM Zamość</t>
  </si>
  <si>
    <t>2018-2021</t>
  </si>
  <si>
    <t>Pozostała działalność</t>
  </si>
  <si>
    <t>Program ERASMUS+</t>
  </si>
  <si>
    <t>Więcej tolerancji, mniej ignorancji</t>
  </si>
  <si>
    <t>SP Nr 3</t>
  </si>
  <si>
    <t>2019-2021</t>
  </si>
  <si>
    <t>Akcja 2 - Współpraca na rzecz innowacji i wymiany dobrych praktyk</t>
  </si>
  <si>
    <t>Bądź EKO dla jaśniejszej przyszłości</t>
  </si>
  <si>
    <t>SP Nr 10</t>
  </si>
  <si>
    <t>2018-2020</t>
  </si>
  <si>
    <t>Nowoczesne narzędzia w szkole</t>
  </si>
  <si>
    <t>Art. Journeys in Europa</t>
  </si>
  <si>
    <t>SP Nr 2</t>
  </si>
  <si>
    <t>Akcja 1 - Mobilność edukacyjna</t>
  </si>
  <si>
    <t>Efektywna szkoła</t>
  </si>
  <si>
    <t>Kompetencje kluczowe to klucz do Europy</t>
  </si>
  <si>
    <t>Program Operacyjny Wiedza Edukacja Rozwój 2014-2020</t>
  </si>
  <si>
    <t>Dijital Mahalle</t>
  </si>
  <si>
    <t xml:space="preserve">Termomodernizacja obiektów użyteczności publicznej (oświatowych) w mieście Zamość - cz.I </t>
  </si>
  <si>
    <t>2016-2020</t>
  </si>
  <si>
    <t>Oś Priorytetowa IV -Innowacje społeczne  i współpraca ponadnarodowa
Działanie 4.2 - Programy mobilności ponadnarodowej</t>
  </si>
  <si>
    <t>Termomodernizacja obiektów użyteczności publicznej (oświatowych) w mieście Zamość cz.II</t>
  </si>
  <si>
    <t>2017-2020</t>
  </si>
  <si>
    <t>Pomoc społeczna</t>
  </si>
  <si>
    <t>Centra integracji społecznej</t>
  </si>
  <si>
    <t>CIS-Twoją szansą</t>
  </si>
  <si>
    <t>Oś priorytetowa 11 - Włączenie społeczne
Działanie 11.1 Aktywne włączenie</t>
  </si>
  <si>
    <t>2019-2022</t>
  </si>
  <si>
    <t>Pozostałe zadania w zakresie polityki społecznej</t>
  </si>
  <si>
    <t>Reintegracja i aktywizacja - klucz do lepszego życia</t>
  </si>
  <si>
    <t>MCPR</t>
  </si>
  <si>
    <t>Rodzina</t>
  </si>
  <si>
    <t>Miejsce dla malucha</t>
  </si>
  <si>
    <t>Miejsce dla malucha II</t>
  </si>
  <si>
    <t>Oś priorytetowa 9 - Rynek pracy
Działanie 9.4 - Godzenie życia zawodowego i prywatnego</t>
  </si>
  <si>
    <t>Żłobek Miejski</t>
  </si>
  <si>
    <t>Gospodarka komunalna i ochrona środowiska</t>
  </si>
  <si>
    <t>Ochrona powietrza atmosferycznego i klimatu</t>
  </si>
  <si>
    <t>Oś priorytetowa 4 - Energia przyjazna środowisku
Działanie 4.1 - Wsparcie wykorzystanie OZE</t>
  </si>
  <si>
    <t>Ogółem</t>
  </si>
  <si>
    <t>Budowa instalacji odnawialnych źródeł energii na domkach jednorodzinnych w miescie Zamość</t>
  </si>
  <si>
    <t>2016-2021</t>
  </si>
  <si>
    <t>Oświetlenie ulic, placów i dróg</t>
  </si>
  <si>
    <t>Oś Priorytetowa 5 - Efektywność energetyczna i gospodarka niskoemisyjna
Działanie 5.5 - Promocja niskoemisyjności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</si>
  <si>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</si>
  <si>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</si>
  <si>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</si>
  <si>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</si>
  <si>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</si>
  <si>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</si>
  <si>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</si>
  <si>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</si>
  <si>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</si>
  <si>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</si>
  <si>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</si>
  <si>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Kultura i ochrona dziedzictwa narodowego</t>
  </si>
  <si>
    <t>Ochrona zabytków i opieka nad zabytkami</t>
  </si>
  <si>
    <t>Rewitalizacja Akademii Zamojskiej</t>
  </si>
  <si>
    <t>Program Operacyjny Infrastruktura i Środowisko  na lata 2014 - 2020</t>
  </si>
  <si>
    <t>Oś priorytetowa VIII - Ochrona dziedzictwa kulturowego i rozwój zasobów kultury
Działanie 8.1 - Ochrona dziedzictwa kulturowego i rozwój zasobów kultury</t>
  </si>
  <si>
    <t>2012-2022</t>
  </si>
  <si>
    <t>Rewitalizacja Rotundy Zamojskiej</t>
  </si>
  <si>
    <t>Oś priorytetowa 7 - Ochrona dziedzictwa kulturowego i naturalnego
Działanie 7.1 - Dziedzictwo kulturowe i naturalne</t>
  </si>
  <si>
    <t>Oś priorytetowa 13 - Infrastruktura społeczna
Działanie 13.3 - Rewitalizacja obszarów miejskich</t>
  </si>
  <si>
    <t>Ogrody botaniczne i zoologiczne oraz naturalne obszary i obiekty chronionej przyrody</t>
  </si>
  <si>
    <t>Ogrody botaniczne i zoologiczne</t>
  </si>
  <si>
    <t>Oś priorytetowa 7 - Ochrona dziedzictwa kulturowego i naturalnego
Działanie 7.2 - Ochrona różnorodności przyrodniczej</t>
  </si>
  <si>
    <t>2010-2021</t>
  </si>
  <si>
    <t>Wydatki bieżące</t>
  </si>
  <si>
    <t>Wydatki majątkowe</t>
  </si>
  <si>
    <t>Kultura fizyczna</t>
  </si>
  <si>
    <t>Obiekty sportowe</t>
  </si>
  <si>
    <t>Zwiększenie dostępności zalewu miejskiego w Zamościu jako miejsca aktywnej rekreacji w sąsiedztwie zamojskiego zespołu staromiejskiego</t>
  </si>
  <si>
    <t>Budowa instalacji fotowoltaicznej w OSiR w Zamościu</t>
  </si>
  <si>
    <t>OSiR</t>
  </si>
  <si>
    <t>Część powiatowa</t>
  </si>
  <si>
    <t>Oś priorytetowa 12 - Edukacja, kwalifikacje i kompetencje
Działanie 12.4 - Kształcenie zawodowe</t>
  </si>
  <si>
    <t>ZSP Nr 1
ZSP Nr 3
UM Zamość</t>
  </si>
  <si>
    <t>Kształcenie zawodowe to przyszłość</t>
  </si>
  <si>
    <t>2020-2022</t>
  </si>
  <si>
    <t>Dodatkowe kwalifikacje szansą za zawodowy sukces</t>
  </si>
  <si>
    <t>ZSP Nr 2
ZSP Nr 4
ZSP Nr 5
UM Zamość</t>
  </si>
  <si>
    <t>Kształcenie i praktyka dla rozwoju Zamościa i Lublina</t>
  </si>
  <si>
    <t>Język łączy</t>
  </si>
  <si>
    <t>III LO</t>
  </si>
  <si>
    <t>2020-2021</t>
  </si>
  <si>
    <t>Pszczoły nad Alpami-współpraca polsko-włoska w dziedzinie pszczelarstwa</t>
  </si>
  <si>
    <t>ZSP Nr 5</t>
  </si>
  <si>
    <t>Transport i łączność</t>
  </si>
  <si>
    <t>Drogi publiczne w miastach na prawach powiatu</t>
  </si>
  <si>
    <t>Oś priorytetowa IV - Infrastruktura drogowa dla miast
Działanie 4.2 Zwiększenie dostępności transportowej ośrodków miejskich leżących poza siecią drogową TEN-T i odciążenie miast od nadmiernego ruchu drogowego</t>
  </si>
  <si>
    <t>Przebudowa i remont obiektów infrastruktury usług społecznych w mieście Zamość</t>
  </si>
  <si>
    <t>Oś priorytetowa 13 - Infrastruktura społeczna
Działanie 13.2 - Infrastruktura usług społecznych</t>
  </si>
  <si>
    <t>Lights! Camera! Action! (Światła! Kamera! Akcja!)</t>
  </si>
  <si>
    <t>I have traces in the streets where I live (Zostawiam ślady tu gdzie żyję)</t>
  </si>
  <si>
    <t>Being a famous Youtuber (Być sławnym Youtuberem)</t>
  </si>
  <si>
    <t>Przebudowa drogi na odcinku ok.5km,w ciągu drogi krajowej Nr 74 od al. 1-Maja(most na rzece Łabuńce)do ul.Szczebrzeskiej(granica m.Zamość )</t>
  </si>
  <si>
    <t>Plan przed zmianą</t>
  </si>
  <si>
    <t>Zmiana</t>
  </si>
  <si>
    <t>Plan po zmianach 2021 r.</t>
  </si>
  <si>
    <t>12</t>
  </si>
  <si>
    <t>13</t>
  </si>
  <si>
    <t>14</t>
  </si>
  <si>
    <t>15</t>
  </si>
  <si>
    <t>16</t>
  </si>
  <si>
    <t>Plan po zmianach</t>
  </si>
  <si>
    <t>Plan ogółem na 2021 r.</t>
  </si>
  <si>
    <t>"9"razem 14+16</t>
  </si>
  <si>
    <t>17</t>
  </si>
  <si>
    <t>Administracja publiczna</t>
  </si>
  <si>
    <t>Promocja jednostek samorządu terytorialnego</t>
  </si>
  <si>
    <t>Program Współpracy Transgranicznej EIS Polska-Białoruś-Ukraina 2014-2020</t>
  </si>
  <si>
    <t>SP Nr 8</t>
  </si>
  <si>
    <t>System opieki nad dziećmi w wieku do lat 3</t>
  </si>
  <si>
    <t>System opieki na d dziećmi w wieku do lat 3</t>
  </si>
  <si>
    <t>Rewitalizacja Starego Miasta
w Zamościu</t>
  </si>
  <si>
    <t>Budujemy markę ZSP 4</t>
  </si>
  <si>
    <t>ZSP Nr 4</t>
  </si>
  <si>
    <t>Telef-on czy telef-of</t>
  </si>
  <si>
    <t>Wydatki na programy i projekty realizowane z udziałem środków europejskich w 2021 roku</t>
  </si>
  <si>
    <t>2019-2023</t>
  </si>
  <si>
    <t>Wspólna historia dwóch miast - Tarnopola 
i Zamościa</t>
  </si>
  <si>
    <t>Priorytet 1.1 Promocja kultury lokalnej 
i historii</t>
  </si>
  <si>
    <t>Kompleksowa modernizacja 
i unowocześnienie ogrodu zoologicznego w Zamościu</t>
  </si>
  <si>
    <t xml:space="preserve">
ZSP Nr 5</t>
  </si>
  <si>
    <t>Innowacyjne metody kluczem do skutecznego nauczania</t>
  </si>
  <si>
    <t>Międzynarodowa mobilność edukacyjna uczniów i absolwentów oraz kadry kształcenia zawodowego</t>
  </si>
  <si>
    <t>ZSP Nr 1</t>
  </si>
  <si>
    <t>Oś Priorytetowa IV -Innowacje społeczne i współpraca ponadnarodowa
Działanie 4.2 - Programy mobilności ponadnarodowej</t>
  </si>
  <si>
    <t>Przebudowa drogi na odcinku ok.5km, w ciągu drogi krajowej Nr 74 od al. 1-Maja (most na rzece Łabuńce) do ul.Szczebrzeskiej (granica m.Zamość )</t>
  </si>
  <si>
    <t>Załącznik Nr 6 do Uchwały Nr  XXVII/…./2020
Rady Miasta Zamość z dnia 29 grudnia 2020 r.</t>
  </si>
  <si>
    <t>budżetu państwa 
i innych</t>
  </si>
  <si>
    <t>Termomodrnizacja budynku ZSP Nr 3 
w Zamościu</t>
  </si>
  <si>
    <t>Narzędzia cyfrowe i programowanie 
w nowoczesnej szkole</t>
  </si>
  <si>
    <t>2016-2023</t>
  </si>
  <si>
    <t>Modernizacja systemu oświetlenia ulicznego na terenie miasta Zamość - Etap II</t>
  </si>
  <si>
    <t>2018-2022</t>
  </si>
  <si>
    <t xml:space="preserve">Akcja 2 - Partnerstwa strategiczne </t>
  </si>
  <si>
    <t>DemEUcracy for ALL- Współpraca Międzynarodowa Szkół Portugalia, Dania, Francja, Serbia</t>
  </si>
  <si>
    <t xml:space="preserve"> </t>
  </si>
  <si>
    <t>Rozwój kształcenia zawodowego szkół Miasta Zamość</t>
  </si>
  <si>
    <t>2021-2023</t>
  </si>
  <si>
    <t>Załącznik Nr  5 do Uchwały Nr XXXI/…./2021 
Rady Miasta Zamość z dnia 22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</si>
</sst>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AF1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6EBF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wrapText="1"/>
    </xf>
    <xf numFmtId="3" fontId="0" fillId="0" borderId="2" xfId="0" applyNumberFormat="1" applyBorder="1" applyAlignment="1">
      <alignment horizontal="right" vertical="center" wrapText="1"/>
    </xf>
    <xf numFmtId="3" fontId="1" fillId="5" borderId="2" xfId="0" applyNumberFormat="1" applyFont="1" applyFill="1" applyBorder="1" applyAlignment="1">
      <alignment horizontal="right" vertical="center" wrapText="1"/>
    </xf>
    <xf numFmtId="3" fontId="1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right" vertical="center" wrapText="1"/>
    </xf>
    <xf numFmtId="0" fontId="1" fillId="7" borderId="0" xfId="0" applyFont="1" applyFill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0" fontId="1" fillId="5" borderId="13" xfId="0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right" vertical="center" wrapText="1"/>
    </xf>
    <xf numFmtId="3" fontId="0" fillId="5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7" borderId="2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1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1" fillId="6" borderId="2" xfId="0" applyNumberFormat="1" applyFont="1" applyFill="1" applyBorder="1" applyAlignment="1">
      <alignment horizontal="right" vertical="center" wrapText="1"/>
    </xf>
    <xf numFmtId="3" fontId="0" fillId="6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2" borderId="0" xfId="0" applyFill="1"/>
    <xf numFmtId="49" fontId="1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3" fontId="0" fillId="3" borderId="26" xfId="0" applyNumberFormat="1" applyFont="1" applyFill="1" applyBorder="1" applyAlignment="1">
      <alignment horizontal="right" vertical="center" wrapText="1"/>
    </xf>
    <xf numFmtId="3" fontId="0" fillId="6" borderId="24" xfId="0" applyNumberFormat="1" applyFont="1" applyFill="1" applyBorder="1" applyAlignment="1">
      <alignment horizontal="right" vertical="center" wrapText="1"/>
    </xf>
    <xf numFmtId="3" fontId="0" fillId="7" borderId="24" xfId="0" applyNumberFormat="1" applyFont="1" applyFill="1" applyBorder="1" applyAlignment="1">
      <alignment horizontal="right" vertical="center" wrapText="1"/>
    </xf>
    <xf numFmtId="3" fontId="0" fillId="4" borderId="24" xfId="0" applyNumberFormat="1" applyFont="1" applyFill="1" applyBorder="1" applyAlignment="1">
      <alignment horizontal="right" vertical="center" wrapText="1"/>
    </xf>
    <xf numFmtId="3" fontId="0" fillId="5" borderId="24" xfId="0" applyNumberFormat="1" applyFont="1" applyFill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3" fontId="1" fillId="3" borderId="29" xfId="0" applyNumberFormat="1" applyFont="1" applyFill="1" applyBorder="1" applyAlignment="1">
      <alignment horizontal="right" vertical="center" wrapText="1"/>
    </xf>
    <xf numFmtId="3" fontId="1" fillId="6" borderId="13" xfId="0" applyNumberFormat="1" applyFont="1" applyFill="1" applyBorder="1" applyAlignment="1">
      <alignment horizontal="right" vertical="center" wrapText="1"/>
    </xf>
    <xf numFmtId="3" fontId="1" fillId="7" borderId="13" xfId="0" applyNumberFormat="1" applyFont="1" applyFill="1" applyBorder="1" applyAlignment="1">
      <alignment horizontal="right" vertical="center" wrapText="1"/>
    </xf>
    <xf numFmtId="3" fontId="1" fillId="4" borderId="13" xfId="0" applyNumberFormat="1" applyFont="1" applyFill="1" applyBorder="1" applyAlignment="1">
      <alignment horizontal="right" vertical="center" wrapText="1"/>
    </xf>
    <xf numFmtId="3" fontId="1" fillId="5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3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5" borderId="31" xfId="0" applyNumberFormat="1" applyFont="1" applyFill="1" applyBorder="1" applyAlignment="1">
      <alignment horizontal="right" vertical="center" wrapText="1"/>
    </xf>
    <xf numFmtId="3" fontId="1" fillId="4" borderId="31" xfId="0" applyNumberFormat="1" applyFont="1" applyFill="1" applyBorder="1" applyAlignment="1">
      <alignment horizontal="right" vertical="center" wrapText="1"/>
    </xf>
    <xf numFmtId="3" fontId="1" fillId="7" borderId="31" xfId="0" applyNumberFormat="1" applyFont="1" applyFill="1" applyBorder="1" applyAlignment="1">
      <alignment horizontal="right" vertical="center" wrapText="1"/>
    </xf>
    <xf numFmtId="3" fontId="1" fillId="6" borderId="31" xfId="0" applyNumberFormat="1" applyFont="1" applyFill="1" applyBorder="1" applyAlignment="1">
      <alignment horizontal="right" vertical="center" wrapText="1"/>
    </xf>
    <xf numFmtId="3" fontId="1" fillId="3" borderId="33" xfId="0" applyNumberFormat="1" applyFont="1" applyFill="1" applyBorder="1" applyAlignment="1">
      <alignment horizontal="right" vertical="center" wrapText="1"/>
    </xf>
    <xf numFmtId="3" fontId="1" fillId="5" borderId="8" xfId="0" applyNumberFormat="1" applyFont="1" applyFill="1" applyBorder="1" applyAlignment="1">
      <alignment horizontal="right" vertical="center" wrapText="1"/>
    </xf>
    <xf numFmtId="3" fontId="1" fillId="2" borderId="31" xfId="0" applyNumberFormat="1" applyFont="1" applyFill="1" applyBorder="1" applyAlignment="1">
      <alignment horizontal="right" vertical="center" wrapText="1"/>
    </xf>
    <xf numFmtId="3" fontId="1" fillId="2" borderId="3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wrapText="1"/>
    </xf>
    <xf numFmtId="3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3" fontId="0" fillId="5" borderId="13" xfId="0" applyNumberFormat="1" applyFont="1" applyFill="1" applyBorder="1" applyAlignment="1">
      <alignment horizontal="right" vertical="center" wrapText="1"/>
    </xf>
    <xf numFmtId="3" fontId="0" fillId="7" borderId="13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5" fillId="6" borderId="8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5" fillId="4" borderId="8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vertical="center" wrapText="1"/>
    </xf>
    <xf numFmtId="3" fontId="5" fillId="8" borderId="8" xfId="0" applyNumberFormat="1" applyFont="1" applyFill="1" applyBorder="1" applyAlignment="1">
      <alignment vertical="center" wrapText="1"/>
    </xf>
    <xf numFmtId="3" fontId="4" fillId="8" borderId="2" xfId="0" applyNumberFormat="1" applyFont="1" applyFill="1" applyBorder="1" applyAlignment="1">
      <alignment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vertical="center" wrapText="1"/>
    </xf>
    <xf numFmtId="3" fontId="5" fillId="9" borderId="8" xfId="0" applyNumberFormat="1" applyFont="1" applyFill="1" applyBorder="1" applyAlignment="1">
      <alignment vertical="center" wrapText="1"/>
    </xf>
    <xf numFmtId="0" fontId="5" fillId="9" borderId="13" xfId="0" applyFont="1" applyFill="1" applyBorder="1" applyAlignment="1">
      <alignment horizontal="center" vertical="center" wrapText="1"/>
    </xf>
    <xf numFmtId="3" fontId="4" fillId="9" borderId="8" xfId="0" applyNumberFormat="1" applyFont="1" applyFill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vertical="center" wrapText="1"/>
    </xf>
    <xf numFmtId="3" fontId="5" fillId="8" borderId="15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3" fontId="4" fillId="5" borderId="2" xfId="0" applyNumberFormat="1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26" xfId="0" applyNumberFormat="1" applyFont="1" applyFill="1" applyBorder="1" applyAlignment="1">
      <alignment horizontal="righ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3" fontId="5" fillId="6" borderId="24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3" fontId="4" fillId="5" borderId="3" xfId="0" applyNumberFormat="1" applyFont="1" applyFill="1" applyBorder="1" applyAlignment="1">
      <alignment horizontal="right" vertical="center" wrapText="1"/>
    </xf>
    <xf numFmtId="3" fontId="4" fillId="5" borderId="17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24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3" fontId="4" fillId="5" borderId="24" xfId="0" applyNumberFormat="1" applyFont="1" applyFill="1" applyBorder="1" applyAlignment="1">
      <alignment horizontal="right" vertical="center" wrapText="1"/>
    </xf>
    <xf numFmtId="3" fontId="5" fillId="5" borderId="24" xfId="0" applyNumberFormat="1" applyFont="1" applyFill="1" applyBorder="1" applyAlignment="1">
      <alignment horizontal="right" vertical="center" wrapText="1"/>
    </xf>
    <xf numFmtId="3" fontId="4" fillId="5" borderId="8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5" borderId="8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4" fillId="4" borderId="24" xfId="0" applyNumberFormat="1" applyFont="1" applyFill="1" applyBorder="1" applyAlignment="1">
      <alignment horizontal="right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1" fillId="5" borderId="33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1F7ED"/>
      <color rgb="FFE6EBF6"/>
      <color rgb="FFFFFFCC"/>
      <color rgb="FFF2DAF1"/>
      <color rgb="FFFFCCFF"/>
      <color rgb="FFFCF9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bu2020.eu/files/uploads/JOP_EN_PBU14-20_v.13.11.2017.pdf" TargetMode="External"/><Relationship Id="rId1" Type="http://schemas.openxmlformats.org/officeDocument/2006/relationships/hyperlink" Target="https://pbu2020.eu/files/uploads/JOP_EN_PBU14-20_v.13.11.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6"/>
  <sheetViews>
    <sheetView zoomScale="125" zoomScaleNormal="125" workbookViewId="0">
      <selection activeCell="D4" sqref="D4:D5"/>
    </sheetView>
  </sheetViews>
  <sheetFormatPr defaultRowHeight="15" x14ac:dyDescent="0.25"/>
  <cols>
    <col min="1" max="1" width="5.28515625" customWidth="1"/>
    <col min="2" max="2" width="6.7109375" bestFit="1" customWidth="1"/>
    <col min="3" max="3" width="35.28515625" customWidth="1"/>
    <col min="4" max="4" width="26.85546875" customWidth="1"/>
    <col min="5" max="5" width="33.28515625" customWidth="1"/>
    <col min="6" max="6" width="10.5703125" style="32" customWidth="1"/>
    <col min="7" max="7" width="10.5703125" customWidth="1"/>
    <col min="8" max="8" width="12.28515625" style="45" customWidth="1"/>
    <col min="9" max="11" width="12.28515625" customWidth="1"/>
    <col min="12" max="12" width="10.28515625" style="102" customWidth="1"/>
    <col min="13" max="13" width="12.28515625" style="45" customWidth="1"/>
    <col min="14" max="16" width="12.28515625" customWidth="1"/>
    <col min="17" max="17" width="10.7109375" customWidth="1"/>
  </cols>
  <sheetData>
    <row r="2" spans="1:17" x14ac:dyDescent="0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M2"/>
    </row>
    <row r="3" spans="1:17" ht="15.75" thickBot="1" x14ac:dyDescent="0.3">
      <c r="A3" s="4"/>
      <c r="B3" s="4"/>
      <c r="C3" s="4"/>
      <c r="D3" s="4"/>
      <c r="E3" s="4"/>
      <c r="F3" s="4"/>
      <c r="G3" s="4"/>
      <c r="H3" s="29"/>
      <c r="I3" s="4"/>
      <c r="J3" s="4"/>
      <c r="K3" s="4"/>
      <c r="M3" s="78"/>
      <c r="N3" s="4"/>
      <c r="O3" s="4"/>
      <c r="P3" s="4"/>
    </row>
    <row r="4" spans="1:17" x14ac:dyDescent="0.25">
      <c r="A4" s="312" t="s">
        <v>1</v>
      </c>
      <c r="B4" s="314" t="s">
        <v>2</v>
      </c>
      <c r="C4" s="314" t="s">
        <v>3</v>
      </c>
      <c r="D4" s="314" t="s">
        <v>4</v>
      </c>
      <c r="E4" s="314" t="s">
        <v>6</v>
      </c>
      <c r="F4" s="314" t="s">
        <v>7</v>
      </c>
      <c r="G4" s="314" t="s">
        <v>5</v>
      </c>
      <c r="H4" s="314" t="s">
        <v>125</v>
      </c>
      <c r="I4" s="307" t="s">
        <v>8</v>
      </c>
      <c r="J4" s="307"/>
      <c r="K4" s="308"/>
      <c r="L4" s="303" t="s">
        <v>117</v>
      </c>
      <c r="M4" s="305" t="s">
        <v>118</v>
      </c>
      <c r="N4" s="307" t="s">
        <v>8</v>
      </c>
      <c r="O4" s="307"/>
      <c r="P4" s="308"/>
      <c r="Q4" s="309" t="s">
        <v>126</v>
      </c>
    </row>
    <row r="5" spans="1:17" s="3" customFormat="1" ht="45" x14ac:dyDescent="0.25">
      <c r="A5" s="313"/>
      <c r="B5" s="315"/>
      <c r="C5" s="315"/>
      <c r="D5" s="315"/>
      <c r="E5" s="315"/>
      <c r="F5" s="315"/>
      <c r="G5" s="315"/>
      <c r="H5" s="315"/>
      <c r="I5" s="5" t="s">
        <v>9</v>
      </c>
      <c r="J5" s="5" t="s">
        <v>10</v>
      </c>
      <c r="K5" s="79" t="s">
        <v>11</v>
      </c>
      <c r="L5" s="304"/>
      <c r="M5" s="306"/>
      <c r="N5" s="5" t="s">
        <v>9</v>
      </c>
      <c r="O5" s="5" t="s">
        <v>10</v>
      </c>
      <c r="P5" s="79" t="s">
        <v>11</v>
      </c>
      <c r="Q5" s="310"/>
    </row>
    <row r="6" spans="1:17" s="8" customFormat="1" ht="12" thickBot="1" x14ac:dyDescent="0.25">
      <c r="A6" s="9" t="s">
        <v>63</v>
      </c>
      <c r="B6" s="10" t="s">
        <v>64</v>
      </c>
      <c r="C6" s="10" t="s">
        <v>65</v>
      </c>
      <c r="D6" s="10" t="s">
        <v>66</v>
      </c>
      <c r="E6" s="10" t="s">
        <v>67</v>
      </c>
      <c r="F6" s="10" t="s">
        <v>68</v>
      </c>
      <c r="G6" s="10" t="s">
        <v>69</v>
      </c>
      <c r="H6" s="10" t="s">
        <v>70</v>
      </c>
      <c r="I6" s="10" t="s">
        <v>71</v>
      </c>
      <c r="J6" s="10" t="s">
        <v>72</v>
      </c>
      <c r="K6" s="80" t="s">
        <v>73</v>
      </c>
      <c r="L6" s="103" t="s">
        <v>119</v>
      </c>
      <c r="M6" s="90" t="s">
        <v>120</v>
      </c>
      <c r="N6" s="10" t="s">
        <v>121</v>
      </c>
      <c r="O6" s="10" t="s">
        <v>122</v>
      </c>
      <c r="P6" s="80" t="s">
        <v>123</v>
      </c>
      <c r="Q6" s="98" t="s">
        <v>127</v>
      </c>
    </row>
    <row r="7" spans="1:17" s="12" customFormat="1" x14ac:dyDescent="0.25">
      <c r="A7" s="55"/>
      <c r="B7" s="11"/>
      <c r="C7" s="11" t="s">
        <v>58</v>
      </c>
      <c r="D7" s="11"/>
      <c r="E7" s="11"/>
      <c r="F7" s="11"/>
      <c r="G7" s="11"/>
      <c r="H7" s="46">
        <f>SUM(H8,H71)</f>
        <v>94204980</v>
      </c>
      <c r="I7" s="47">
        <f t="shared" ref="I7:K7" si="0">SUM(I8,I71)</f>
        <v>35309702</v>
      </c>
      <c r="J7" s="47">
        <f t="shared" si="0"/>
        <v>57863413</v>
      </c>
      <c r="K7" s="81">
        <f t="shared" si="0"/>
        <v>1031865</v>
      </c>
      <c r="L7" s="109">
        <f t="shared" ref="L7:L15" si="1">M7-H7</f>
        <v>0</v>
      </c>
      <c r="M7" s="91">
        <f>SUM(M8,M71)</f>
        <v>94204980</v>
      </c>
      <c r="N7" s="47">
        <f t="shared" ref="N7:P7" si="2">SUM(N8,N71)</f>
        <v>35309702</v>
      </c>
      <c r="O7" s="47">
        <f t="shared" si="2"/>
        <v>57863413</v>
      </c>
      <c r="P7" s="81">
        <f t="shared" si="2"/>
        <v>1031865</v>
      </c>
      <c r="Q7" s="111">
        <f>P7+N7</f>
        <v>36341567</v>
      </c>
    </row>
    <row r="8" spans="1:17" s="25" customFormat="1" x14ac:dyDescent="0.25">
      <c r="A8" s="56"/>
      <c r="B8" s="23"/>
      <c r="C8" s="23" t="s">
        <v>12</v>
      </c>
      <c r="D8" s="23"/>
      <c r="E8" s="23"/>
      <c r="F8" s="23"/>
      <c r="G8" s="24"/>
      <c r="H8" s="48">
        <f>SUM(H9,H41)</f>
        <v>58502940</v>
      </c>
      <c r="I8" s="49">
        <f t="shared" ref="I8:K8" si="3">SUM(I9,I41)</f>
        <v>29772026</v>
      </c>
      <c r="J8" s="49">
        <f t="shared" si="3"/>
        <v>28141899</v>
      </c>
      <c r="K8" s="82">
        <f t="shared" si="3"/>
        <v>589015</v>
      </c>
      <c r="L8" s="108">
        <f t="shared" si="1"/>
        <v>0</v>
      </c>
      <c r="M8" s="92">
        <f>SUM(M9,M41)</f>
        <v>58502940</v>
      </c>
      <c r="N8" s="49">
        <f t="shared" ref="N8:P8" si="4">SUM(N9,N41)</f>
        <v>29772026</v>
      </c>
      <c r="O8" s="49">
        <f t="shared" si="4"/>
        <v>28141899</v>
      </c>
      <c r="P8" s="82">
        <f t="shared" si="4"/>
        <v>589015</v>
      </c>
      <c r="Q8" s="111">
        <f t="shared" ref="Q8:Q80" si="5">P8+N8</f>
        <v>30361041</v>
      </c>
    </row>
    <row r="9" spans="1:17" s="36" customFormat="1" x14ac:dyDescent="0.25">
      <c r="A9" s="57"/>
      <c r="B9" s="33"/>
      <c r="C9" s="33" t="s">
        <v>87</v>
      </c>
      <c r="D9" s="33"/>
      <c r="E9" s="33"/>
      <c r="F9" s="33"/>
      <c r="G9" s="34"/>
      <c r="H9" s="35">
        <f>SUM(H13,H28,H31,H34,H38,H10)</f>
        <v>1855020</v>
      </c>
      <c r="I9" s="44">
        <f t="shared" ref="I9:K9" si="6">SUM(I13,I28,I31,I34,I38,I10)</f>
        <v>34955</v>
      </c>
      <c r="J9" s="44">
        <f t="shared" si="6"/>
        <v>1820065</v>
      </c>
      <c r="K9" s="44">
        <f t="shared" si="6"/>
        <v>0</v>
      </c>
      <c r="L9" s="107">
        <f t="shared" si="1"/>
        <v>0</v>
      </c>
      <c r="M9" s="93">
        <f>SUM(M13,M28,M31,M34,M38,M10)</f>
        <v>1855020</v>
      </c>
      <c r="N9" s="119">
        <f t="shared" ref="N9:P9" si="7">SUM(N13,N28,N31,N34,N38,N10)</f>
        <v>34955</v>
      </c>
      <c r="O9" s="119">
        <f t="shared" si="7"/>
        <v>1820065</v>
      </c>
      <c r="P9" s="119">
        <f t="shared" si="7"/>
        <v>0</v>
      </c>
      <c r="Q9" s="111">
        <f t="shared" si="5"/>
        <v>34955</v>
      </c>
    </row>
    <row r="10" spans="1:17" s="15" customFormat="1" hidden="1" x14ac:dyDescent="0.25">
      <c r="A10" s="58">
        <v>750</v>
      </c>
      <c r="B10" s="13"/>
      <c r="C10" s="13" t="s">
        <v>128</v>
      </c>
      <c r="D10" s="13"/>
      <c r="E10" s="13"/>
      <c r="F10" s="13"/>
      <c r="G10" s="14"/>
      <c r="H10" s="28">
        <f>H11</f>
        <v>123362</v>
      </c>
      <c r="I10" s="41">
        <f t="shared" ref="I10:K10" si="8">I11</f>
        <v>21905</v>
      </c>
      <c r="J10" s="41">
        <f t="shared" si="8"/>
        <v>101457</v>
      </c>
      <c r="K10" s="84">
        <f t="shared" si="8"/>
        <v>0</v>
      </c>
      <c r="L10" s="106">
        <f t="shared" ref="L10:L12" si="9">M10-H10</f>
        <v>0</v>
      </c>
      <c r="M10" s="94">
        <f>M11</f>
        <v>123362</v>
      </c>
      <c r="N10" s="41">
        <f t="shared" ref="N10:P10" si="10">N11</f>
        <v>21905</v>
      </c>
      <c r="O10" s="41">
        <f t="shared" si="10"/>
        <v>101457</v>
      </c>
      <c r="P10" s="84">
        <f t="shared" si="10"/>
        <v>0</v>
      </c>
      <c r="Q10" s="111">
        <f t="shared" ref="Q10:Q12" si="11">P10+N10</f>
        <v>21905</v>
      </c>
    </row>
    <row r="11" spans="1:17" s="18" customFormat="1" ht="30" hidden="1" x14ac:dyDescent="0.25">
      <c r="A11" s="59"/>
      <c r="B11" s="16">
        <v>75075</v>
      </c>
      <c r="C11" s="16" t="s">
        <v>129</v>
      </c>
      <c r="D11" s="16"/>
      <c r="E11" s="16"/>
      <c r="F11" s="16"/>
      <c r="G11" s="17"/>
      <c r="H11" s="27">
        <f>SUM(H12)</f>
        <v>123362</v>
      </c>
      <c r="I11" s="42">
        <f t="shared" ref="I11:K11" si="12">SUM(I12)</f>
        <v>21905</v>
      </c>
      <c r="J11" s="42">
        <f t="shared" si="12"/>
        <v>101457</v>
      </c>
      <c r="K11" s="42">
        <f t="shared" si="12"/>
        <v>0</v>
      </c>
      <c r="L11" s="105">
        <f t="shared" si="9"/>
        <v>0</v>
      </c>
      <c r="M11" s="95">
        <f>SUM(M12)</f>
        <v>123362</v>
      </c>
      <c r="N11" s="118">
        <f t="shared" ref="N11:P11" si="13">SUM(N12)</f>
        <v>21905</v>
      </c>
      <c r="O11" s="118">
        <f t="shared" si="13"/>
        <v>101457</v>
      </c>
      <c r="P11" s="118">
        <f t="shared" si="13"/>
        <v>0</v>
      </c>
      <c r="Q11" s="111">
        <f t="shared" si="11"/>
        <v>21905</v>
      </c>
    </row>
    <row r="12" spans="1:17" s="1" customFormat="1" ht="45" hidden="1" x14ac:dyDescent="0.25">
      <c r="A12" s="60"/>
      <c r="B12" s="22"/>
      <c r="C12" s="21" t="s">
        <v>140</v>
      </c>
      <c r="D12" s="21" t="s">
        <v>130</v>
      </c>
      <c r="E12" s="21" t="s">
        <v>141</v>
      </c>
      <c r="F12" s="21" t="s">
        <v>18</v>
      </c>
      <c r="G12" s="30" t="s">
        <v>98</v>
      </c>
      <c r="H12" s="39">
        <f t="shared" ref="H12" si="14">SUM(I12:K12)</f>
        <v>123362</v>
      </c>
      <c r="I12" s="31">
        <v>21905</v>
      </c>
      <c r="J12" s="31">
        <v>101457</v>
      </c>
      <c r="K12" s="86"/>
      <c r="L12" s="104">
        <f t="shared" si="9"/>
        <v>0</v>
      </c>
      <c r="M12" s="96">
        <f t="shared" ref="M12" si="15">SUM(N12:P12)</f>
        <v>123362</v>
      </c>
      <c r="N12" s="31">
        <v>21905</v>
      </c>
      <c r="O12" s="31">
        <v>101457</v>
      </c>
      <c r="P12" s="86"/>
      <c r="Q12" s="111">
        <f t="shared" si="11"/>
        <v>21905</v>
      </c>
    </row>
    <row r="13" spans="1:17" s="15" customFormat="1" hidden="1" x14ac:dyDescent="0.25">
      <c r="A13" s="58">
        <v>801</v>
      </c>
      <c r="B13" s="13"/>
      <c r="C13" s="13" t="s">
        <v>13</v>
      </c>
      <c r="D13" s="13"/>
      <c r="E13" s="13"/>
      <c r="F13" s="13"/>
      <c r="G13" s="14"/>
      <c r="H13" s="28">
        <f>H14</f>
        <v>959708</v>
      </c>
      <c r="I13" s="41">
        <f t="shared" ref="I13:K13" si="16">I14</f>
        <v>0</v>
      </c>
      <c r="J13" s="41">
        <f t="shared" si="16"/>
        <v>959708</v>
      </c>
      <c r="K13" s="84">
        <f t="shared" si="16"/>
        <v>0</v>
      </c>
      <c r="L13" s="106">
        <f t="shared" si="1"/>
        <v>0</v>
      </c>
      <c r="M13" s="94">
        <f>M14</f>
        <v>959708</v>
      </c>
      <c r="N13" s="41">
        <f t="shared" ref="N13:P13" si="17">N14</f>
        <v>0</v>
      </c>
      <c r="O13" s="41">
        <f t="shared" si="17"/>
        <v>959708</v>
      </c>
      <c r="P13" s="84">
        <f t="shared" si="17"/>
        <v>0</v>
      </c>
      <c r="Q13" s="111">
        <f t="shared" si="5"/>
        <v>0</v>
      </c>
    </row>
    <row r="14" spans="1:17" s="18" customFormat="1" hidden="1" x14ac:dyDescent="0.25">
      <c r="A14" s="59"/>
      <c r="B14" s="16">
        <v>80195</v>
      </c>
      <c r="C14" s="16" t="s">
        <v>20</v>
      </c>
      <c r="D14" s="16"/>
      <c r="E14" s="16"/>
      <c r="F14" s="16"/>
      <c r="G14" s="17"/>
      <c r="H14" s="27">
        <f>SUM(H15:H27)</f>
        <v>959708</v>
      </c>
      <c r="I14" s="42">
        <f t="shared" ref="I14:K14" si="18">SUM(I15:I27)</f>
        <v>0</v>
      </c>
      <c r="J14" s="42">
        <f t="shared" si="18"/>
        <v>959708</v>
      </c>
      <c r="K14" s="85">
        <f t="shared" si="18"/>
        <v>0</v>
      </c>
      <c r="L14" s="105">
        <f t="shared" si="1"/>
        <v>0</v>
      </c>
      <c r="M14" s="95">
        <f>SUM(M15:M27)</f>
        <v>959708</v>
      </c>
      <c r="N14" s="42">
        <f t="shared" ref="N14:P14" si="19">SUM(N15:N27)</f>
        <v>0</v>
      </c>
      <c r="O14" s="42">
        <f t="shared" si="19"/>
        <v>959708</v>
      </c>
      <c r="P14" s="85">
        <f t="shared" si="19"/>
        <v>0</v>
      </c>
      <c r="Q14" s="111">
        <f t="shared" si="5"/>
        <v>0</v>
      </c>
    </row>
    <row r="15" spans="1:17" s="1" customFormat="1" ht="45" hidden="1" x14ac:dyDescent="0.25">
      <c r="A15" s="60"/>
      <c r="B15" s="22"/>
      <c r="C15" s="21" t="s">
        <v>22</v>
      </c>
      <c r="D15" s="21" t="s">
        <v>21</v>
      </c>
      <c r="E15" s="21" t="s">
        <v>25</v>
      </c>
      <c r="F15" s="21" t="s">
        <v>23</v>
      </c>
      <c r="G15" s="30" t="s">
        <v>24</v>
      </c>
      <c r="H15" s="39">
        <f t="shared" ref="H15:H25" si="20">SUM(I15:K15)</f>
        <v>110554</v>
      </c>
      <c r="I15" s="31"/>
      <c r="J15" s="31">
        <v>110554</v>
      </c>
      <c r="K15" s="86"/>
      <c r="L15" s="104">
        <f t="shared" si="1"/>
        <v>0</v>
      </c>
      <c r="M15" s="96">
        <f t="shared" ref="M15:M27" si="21">SUM(N15:P15)</f>
        <v>110554</v>
      </c>
      <c r="N15" s="31"/>
      <c r="O15" s="31">
        <v>110554</v>
      </c>
      <c r="P15" s="86"/>
      <c r="Q15" s="111">
        <f t="shared" si="5"/>
        <v>0</v>
      </c>
    </row>
    <row r="16" spans="1:17" s="1" customFormat="1" ht="45" hidden="1" x14ac:dyDescent="0.25">
      <c r="A16" s="60"/>
      <c r="B16" s="22"/>
      <c r="C16" s="21" t="s">
        <v>26</v>
      </c>
      <c r="D16" s="21" t="s">
        <v>21</v>
      </c>
      <c r="E16" s="21" t="s">
        <v>25</v>
      </c>
      <c r="F16" s="21" t="s">
        <v>27</v>
      </c>
      <c r="G16" s="30" t="s">
        <v>19</v>
      </c>
      <c r="H16" s="39">
        <f t="shared" si="20"/>
        <v>24331</v>
      </c>
      <c r="I16" s="31"/>
      <c r="J16" s="31">
        <v>24331</v>
      </c>
      <c r="K16" s="86"/>
      <c r="L16" s="104">
        <f t="shared" ref="L16:L82" si="22">M16-H16</f>
        <v>0</v>
      </c>
      <c r="M16" s="96">
        <f t="shared" si="21"/>
        <v>24331</v>
      </c>
      <c r="N16" s="31"/>
      <c r="O16" s="31">
        <v>24331</v>
      </c>
      <c r="P16" s="86"/>
      <c r="Q16" s="111">
        <f t="shared" si="5"/>
        <v>0</v>
      </c>
    </row>
    <row r="17" spans="1:17" s="1" customFormat="1" ht="45" hidden="1" x14ac:dyDescent="0.25">
      <c r="A17" s="60"/>
      <c r="B17" s="22"/>
      <c r="C17" s="21" t="s">
        <v>29</v>
      </c>
      <c r="D17" s="21" t="s">
        <v>21</v>
      </c>
      <c r="E17" s="21" t="s">
        <v>25</v>
      </c>
      <c r="F17" s="21" t="s">
        <v>27</v>
      </c>
      <c r="G17" s="30" t="s">
        <v>19</v>
      </c>
      <c r="H17" s="39">
        <f t="shared" si="20"/>
        <v>18400</v>
      </c>
      <c r="I17" s="31"/>
      <c r="J17" s="31">
        <v>18400</v>
      </c>
      <c r="K17" s="86"/>
      <c r="L17" s="104">
        <f t="shared" si="22"/>
        <v>0</v>
      </c>
      <c r="M17" s="96">
        <f t="shared" si="21"/>
        <v>18400</v>
      </c>
      <c r="N17" s="31"/>
      <c r="O17" s="31">
        <v>18400</v>
      </c>
      <c r="P17" s="86"/>
      <c r="Q17" s="111">
        <f t="shared" si="5"/>
        <v>0</v>
      </c>
    </row>
    <row r="18" spans="1:17" s="1" customFormat="1" ht="45" hidden="1" x14ac:dyDescent="0.25">
      <c r="A18" s="60"/>
      <c r="B18" s="22"/>
      <c r="C18" s="21" t="s">
        <v>30</v>
      </c>
      <c r="D18" s="21" t="s">
        <v>21</v>
      </c>
      <c r="E18" s="21" t="s">
        <v>25</v>
      </c>
      <c r="F18" s="21" t="s">
        <v>31</v>
      </c>
      <c r="G18" s="30" t="s">
        <v>24</v>
      </c>
      <c r="H18" s="39">
        <f t="shared" si="20"/>
        <v>94830</v>
      </c>
      <c r="I18" s="31"/>
      <c r="J18" s="31">
        <v>94830</v>
      </c>
      <c r="K18" s="86"/>
      <c r="L18" s="104">
        <f t="shared" si="22"/>
        <v>0</v>
      </c>
      <c r="M18" s="96">
        <f t="shared" si="21"/>
        <v>94830</v>
      </c>
      <c r="N18" s="31"/>
      <c r="O18" s="31">
        <v>94830</v>
      </c>
      <c r="P18" s="86"/>
      <c r="Q18" s="111">
        <f t="shared" si="5"/>
        <v>0</v>
      </c>
    </row>
    <row r="19" spans="1:17" s="1" customFormat="1" ht="45" hidden="1" x14ac:dyDescent="0.25">
      <c r="A19" s="60"/>
      <c r="B19" s="22"/>
      <c r="C19" s="21" t="s">
        <v>152</v>
      </c>
      <c r="D19" s="21" t="s">
        <v>21</v>
      </c>
      <c r="E19" s="21" t="s">
        <v>25</v>
      </c>
      <c r="F19" s="21" t="s">
        <v>131</v>
      </c>
      <c r="G19" s="30" t="s">
        <v>98</v>
      </c>
      <c r="H19" s="39">
        <f t="shared" si="20"/>
        <v>88782</v>
      </c>
      <c r="I19" s="31"/>
      <c r="J19" s="31">
        <v>88782</v>
      </c>
      <c r="K19" s="86"/>
      <c r="L19" s="104">
        <f t="shared" si="22"/>
        <v>0</v>
      </c>
      <c r="M19" s="96">
        <f t="shared" si="21"/>
        <v>88782</v>
      </c>
      <c r="N19" s="31"/>
      <c r="O19" s="31">
        <v>88782</v>
      </c>
      <c r="P19" s="86"/>
      <c r="Q19" s="111">
        <f t="shared" si="5"/>
        <v>0</v>
      </c>
    </row>
    <row r="20" spans="1:17" s="1" customFormat="1" hidden="1" x14ac:dyDescent="0.25">
      <c r="A20" s="60"/>
      <c r="B20" s="22"/>
      <c r="C20" s="6" t="s">
        <v>33</v>
      </c>
      <c r="D20" s="6" t="s">
        <v>21</v>
      </c>
      <c r="E20" s="6" t="s">
        <v>32</v>
      </c>
      <c r="F20" s="6" t="s">
        <v>31</v>
      </c>
      <c r="G20" s="7" t="s">
        <v>24</v>
      </c>
      <c r="H20" s="39">
        <f t="shared" si="20"/>
        <v>100000</v>
      </c>
      <c r="I20" s="26"/>
      <c r="J20" s="26">
        <v>100000</v>
      </c>
      <c r="K20" s="87"/>
      <c r="L20" s="104">
        <f t="shared" si="22"/>
        <v>0</v>
      </c>
      <c r="M20" s="96">
        <f t="shared" si="21"/>
        <v>100000</v>
      </c>
      <c r="N20" s="26"/>
      <c r="O20" s="26">
        <v>100000</v>
      </c>
      <c r="P20" s="87"/>
      <c r="Q20" s="111">
        <f t="shared" si="5"/>
        <v>0</v>
      </c>
    </row>
    <row r="21" spans="1:17" s="1" customFormat="1" ht="75" hidden="1" x14ac:dyDescent="0.25">
      <c r="A21" s="60"/>
      <c r="B21" s="22"/>
      <c r="C21" s="6" t="s">
        <v>34</v>
      </c>
      <c r="D21" s="6" t="s">
        <v>35</v>
      </c>
      <c r="E21" s="6" t="s">
        <v>39</v>
      </c>
      <c r="F21" s="6" t="s">
        <v>31</v>
      </c>
      <c r="G21" s="7" t="s">
        <v>24</v>
      </c>
      <c r="H21" s="39">
        <f t="shared" si="20"/>
        <v>54513</v>
      </c>
      <c r="I21" s="26"/>
      <c r="J21" s="26">
        <v>54513</v>
      </c>
      <c r="K21" s="87"/>
      <c r="L21" s="104">
        <f t="shared" si="22"/>
        <v>0</v>
      </c>
      <c r="M21" s="96">
        <f t="shared" si="21"/>
        <v>54513</v>
      </c>
      <c r="N21" s="26"/>
      <c r="O21" s="26">
        <v>54513</v>
      </c>
      <c r="P21" s="87"/>
      <c r="Q21" s="111">
        <f t="shared" si="5"/>
        <v>0</v>
      </c>
    </row>
    <row r="22" spans="1:17" s="1" customFormat="1" ht="45" hidden="1" x14ac:dyDescent="0.25">
      <c r="A22" s="60"/>
      <c r="B22" s="22"/>
      <c r="C22" s="6" t="s">
        <v>36</v>
      </c>
      <c r="D22" s="6" t="s">
        <v>21</v>
      </c>
      <c r="E22" s="6" t="s">
        <v>25</v>
      </c>
      <c r="F22" s="6" t="s">
        <v>31</v>
      </c>
      <c r="G22" s="7" t="s">
        <v>24</v>
      </c>
      <c r="H22" s="39">
        <f t="shared" si="20"/>
        <v>109650</v>
      </c>
      <c r="I22" s="26"/>
      <c r="J22" s="26">
        <v>109650</v>
      </c>
      <c r="K22" s="87"/>
      <c r="L22" s="104">
        <f t="shared" si="22"/>
        <v>0</v>
      </c>
      <c r="M22" s="96">
        <f t="shared" si="21"/>
        <v>109650</v>
      </c>
      <c r="N22" s="26"/>
      <c r="O22" s="26">
        <v>109650</v>
      </c>
      <c r="P22" s="87"/>
      <c r="Q22" s="111">
        <f t="shared" si="5"/>
        <v>0</v>
      </c>
    </row>
    <row r="23" spans="1:17" s="1" customFormat="1" ht="45" hidden="1" x14ac:dyDescent="0.25">
      <c r="A23" s="60"/>
      <c r="B23" s="22"/>
      <c r="C23" s="6" t="s">
        <v>112</v>
      </c>
      <c r="D23" s="6" t="s">
        <v>21</v>
      </c>
      <c r="E23" s="6" t="s">
        <v>25</v>
      </c>
      <c r="F23" s="6" t="s">
        <v>23</v>
      </c>
      <c r="G23" s="7" t="s">
        <v>98</v>
      </c>
      <c r="H23" s="39">
        <f t="shared" si="20"/>
        <v>85775</v>
      </c>
      <c r="I23" s="26"/>
      <c r="J23" s="26">
        <v>85775</v>
      </c>
      <c r="K23" s="87"/>
      <c r="L23" s="104">
        <f t="shared" si="22"/>
        <v>0</v>
      </c>
      <c r="M23" s="96">
        <f t="shared" si="21"/>
        <v>85775</v>
      </c>
      <c r="N23" s="26"/>
      <c r="O23" s="26">
        <v>85775</v>
      </c>
      <c r="P23" s="87"/>
      <c r="Q23" s="111">
        <f t="shared" si="5"/>
        <v>0</v>
      </c>
    </row>
    <row r="24" spans="1:17" s="1" customFormat="1" ht="45" hidden="1" x14ac:dyDescent="0.25">
      <c r="A24" s="60"/>
      <c r="B24" s="22"/>
      <c r="C24" s="6" t="s">
        <v>113</v>
      </c>
      <c r="D24" s="6" t="s">
        <v>21</v>
      </c>
      <c r="E24" s="6" t="s">
        <v>25</v>
      </c>
      <c r="F24" s="6" t="s">
        <v>27</v>
      </c>
      <c r="G24" s="7" t="s">
        <v>98</v>
      </c>
      <c r="H24" s="39">
        <f t="shared" si="20"/>
        <v>102568</v>
      </c>
      <c r="I24" s="26"/>
      <c r="J24" s="26">
        <v>102568</v>
      </c>
      <c r="K24" s="87"/>
      <c r="L24" s="104">
        <f t="shared" si="22"/>
        <v>0</v>
      </c>
      <c r="M24" s="96">
        <f t="shared" si="21"/>
        <v>102568</v>
      </c>
      <c r="N24" s="26"/>
      <c r="O24" s="26">
        <v>102568</v>
      </c>
      <c r="P24" s="87"/>
      <c r="Q24" s="111">
        <f t="shared" si="5"/>
        <v>0</v>
      </c>
    </row>
    <row r="25" spans="1:17" s="1" customFormat="1" ht="45" hidden="1" x14ac:dyDescent="0.25">
      <c r="A25" s="60"/>
      <c r="B25" s="22"/>
      <c r="C25" s="6" t="s">
        <v>114</v>
      </c>
      <c r="D25" s="6" t="s">
        <v>21</v>
      </c>
      <c r="E25" s="6" t="s">
        <v>25</v>
      </c>
      <c r="F25" s="6" t="s">
        <v>27</v>
      </c>
      <c r="G25" s="7" t="s">
        <v>98</v>
      </c>
      <c r="H25" s="39">
        <f t="shared" si="20"/>
        <v>78636</v>
      </c>
      <c r="I25" s="26"/>
      <c r="J25" s="26">
        <v>78636</v>
      </c>
      <c r="K25" s="87"/>
      <c r="L25" s="104">
        <f t="shared" si="22"/>
        <v>0</v>
      </c>
      <c r="M25" s="96">
        <f t="shared" si="21"/>
        <v>78636</v>
      </c>
      <c r="N25" s="26"/>
      <c r="O25" s="26">
        <v>78636</v>
      </c>
      <c r="P25" s="87"/>
      <c r="Q25" s="111">
        <f t="shared" si="5"/>
        <v>0</v>
      </c>
    </row>
    <row r="26" spans="1:17" s="1" customFormat="1" ht="75" hidden="1" x14ac:dyDescent="0.25">
      <c r="A26" s="60"/>
      <c r="B26" s="22"/>
      <c r="C26" s="6" t="s">
        <v>144</v>
      </c>
      <c r="D26" s="6" t="s">
        <v>35</v>
      </c>
      <c r="E26" s="6" t="s">
        <v>39</v>
      </c>
      <c r="F26" s="6" t="s">
        <v>23</v>
      </c>
      <c r="G26" s="7" t="s">
        <v>98</v>
      </c>
      <c r="H26" s="39">
        <f t="shared" ref="H26:H27" si="23">SUM(I26:K26)</f>
        <v>91669</v>
      </c>
      <c r="I26" s="26">
        <v>0</v>
      </c>
      <c r="J26" s="26">
        <v>91669</v>
      </c>
      <c r="K26" s="87"/>
      <c r="L26" s="104">
        <f t="shared" si="22"/>
        <v>0</v>
      </c>
      <c r="M26" s="96">
        <f t="shared" si="21"/>
        <v>91669</v>
      </c>
      <c r="N26" s="26">
        <v>0</v>
      </c>
      <c r="O26" s="26">
        <v>91669</v>
      </c>
      <c r="P26" s="87"/>
      <c r="Q26" s="111">
        <f t="shared" si="5"/>
        <v>0</v>
      </c>
    </row>
    <row r="27" spans="1:17" s="1" customFormat="1" ht="75" hidden="1" x14ac:dyDescent="0.25">
      <c r="A27" s="60"/>
      <c r="B27" s="20"/>
      <c r="C27" s="6" t="s">
        <v>40</v>
      </c>
      <c r="D27" s="6" t="s">
        <v>16</v>
      </c>
      <c r="E27" s="6" t="s">
        <v>17</v>
      </c>
      <c r="F27" s="6" t="s">
        <v>18</v>
      </c>
      <c r="G27" s="7" t="s">
        <v>41</v>
      </c>
      <c r="H27" s="39">
        <f t="shared" si="23"/>
        <v>0</v>
      </c>
      <c r="I27" s="26">
        <v>0</v>
      </c>
      <c r="J27" s="26">
        <v>0</v>
      </c>
      <c r="K27" s="87"/>
      <c r="L27" s="104">
        <f t="shared" si="22"/>
        <v>0</v>
      </c>
      <c r="M27" s="96">
        <f t="shared" si="21"/>
        <v>0</v>
      </c>
      <c r="N27" s="26">
        <v>0</v>
      </c>
      <c r="O27" s="26">
        <v>0</v>
      </c>
      <c r="P27" s="87"/>
      <c r="Q27" s="111">
        <f t="shared" si="5"/>
        <v>0</v>
      </c>
    </row>
    <row r="28" spans="1:17" s="15" customFormat="1" hidden="1" x14ac:dyDescent="0.25">
      <c r="A28" s="58">
        <v>852</v>
      </c>
      <c r="B28" s="13"/>
      <c r="C28" s="13" t="s">
        <v>42</v>
      </c>
      <c r="D28" s="13"/>
      <c r="E28" s="13"/>
      <c r="F28" s="13"/>
      <c r="G28" s="14"/>
      <c r="H28" s="28">
        <f>H29</f>
        <v>720000</v>
      </c>
      <c r="I28" s="41">
        <f t="shared" ref="I28:K28" si="24">I29</f>
        <v>0</v>
      </c>
      <c r="J28" s="41">
        <f t="shared" si="24"/>
        <v>720000</v>
      </c>
      <c r="K28" s="84">
        <f t="shared" si="24"/>
        <v>0</v>
      </c>
      <c r="L28" s="104">
        <f t="shared" si="22"/>
        <v>0</v>
      </c>
      <c r="M28" s="94">
        <f>M29</f>
        <v>720000</v>
      </c>
      <c r="N28" s="41">
        <f t="shared" ref="N28:P29" si="25">N29</f>
        <v>0</v>
      </c>
      <c r="O28" s="41">
        <f t="shared" si="25"/>
        <v>720000</v>
      </c>
      <c r="P28" s="84">
        <f t="shared" si="25"/>
        <v>0</v>
      </c>
      <c r="Q28" s="111">
        <f t="shared" si="5"/>
        <v>0</v>
      </c>
    </row>
    <row r="29" spans="1:17" s="18" customFormat="1" hidden="1" x14ac:dyDescent="0.25">
      <c r="A29" s="61"/>
      <c r="B29" s="16">
        <v>85232</v>
      </c>
      <c r="C29" s="16" t="s">
        <v>43</v>
      </c>
      <c r="D29" s="16"/>
      <c r="E29" s="16"/>
      <c r="F29" s="16"/>
      <c r="G29" s="17"/>
      <c r="H29" s="27">
        <f>H30</f>
        <v>720000</v>
      </c>
      <c r="I29" s="42">
        <f t="shared" ref="I29:K29" si="26">I30</f>
        <v>0</v>
      </c>
      <c r="J29" s="42">
        <f t="shared" si="26"/>
        <v>720000</v>
      </c>
      <c r="K29" s="85">
        <f t="shared" si="26"/>
        <v>0</v>
      </c>
      <c r="L29" s="104">
        <f t="shared" si="22"/>
        <v>0</v>
      </c>
      <c r="M29" s="95">
        <f>M30</f>
        <v>720000</v>
      </c>
      <c r="N29" s="42">
        <f t="shared" si="25"/>
        <v>0</v>
      </c>
      <c r="O29" s="42">
        <f t="shared" si="25"/>
        <v>720000</v>
      </c>
      <c r="P29" s="85">
        <f t="shared" si="25"/>
        <v>0</v>
      </c>
      <c r="Q29" s="111">
        <f t="shared" si="5"/>
        <v>0</v>
      </c>
    </row>
    <row r="30" spans="1:17" s="1" customFormat="1" ht="60" hidden="1" x14ac:dyDescent="0.25">
      <c r="A30" s="60"/>
      <c r="B30" s="6"/>
      <c r="C30" s="6" t="s">
        <v>44</v>
      </c>
      <c r="D30" s="6" t="s">
        <v>16</v>
      </c>
      <c r="E30" s="6" t="s">
        <v>45</v>
      </c>
      <c r="F30" s="6" t="s">
        <v>18</v>
      </c>
      <c r="G30" s="7" t="s">
        <v>46</v>
      </c>
      <c r="H30" s="39">
        <f>SUM(I30:K30)</f>
        <v>720000</v>
      </c>
      <c r="I30" s="43"/>
      <c r="J30" s="43">
        <v>720000</v>
      </c>
      <c r="K30" s="88"/>
      <c r="L30" s="104">
        <f t="shared" si="22"/>
        <v>0</v>
      </c>
      <c r="M30" s="96">
        <f>SUM(N30:P30)</f>
        <v>720000</v>
      </c>
      <c r="N30" s="43"/>
      <c r="O30" s="43">
        <v>720000</v>
      </c>
      <c r="P30" s="88"/>
      <c r="Q30" s="111">
        <f t="shared" si="5"/>
        <v>0</v>
      </c>
    </row>
    <row r="31" spans="1:17" s="15" customFormat="1" ht="30" hidden="1" x14ac:dyDescent="0.25">
      <c r="A31" s="58">
        <v>853</v>
      </c>
      <c r="B31" s="13"/>
      <c r="C31" s="13" t="s">
        <v>47</v>
      </c>
      <c r="D31" s="13"/>
      <c r="E31" s="13"/>
      <c r="F31" s="13"/>
      <c r="G31" s="14"/>
      <c r="H31" s="28">
        <f>H32</f>
        <v>0</v>
      </c>
      <c r="I31" s="41">
        <f t="shared" ref="I31:K31" si="27">I32</f>
        <v>0</v>
      </c>
      <c r="J31" s="41">
        <f t="shared" si="27"/>
        <v>0</v>
      </c>
      <c r="K31" s="84">
        <f t="shared" si="27"/>
        <v>0</v>
      </c>
      <c r="L31" s="104">
        <f t="shared" si="22"/>
        <v>0</v>
      </c>
      <c r="M31" s="94">
        <f>M32</f>
        <v>0</v>
      </c>
      <c r="N31" s="41">
        <f t="shared" ref="N31:P32" si="28">N32</f>
        <v>0</v>
      </c>
      <c r="O31" s="41">
        <f t="shared" si="28"/>
        <v>0</v>
      </c>
      <c r="P31" s="84">
        <f t="shared" si="28"/>
        <v>0</v>
      </c>
      <c r="Q31" s="111">
        <f t="shared" si="5"/>
        <v>0</v>
      </c>
    </row>
    <row r="32" spans="1:17" s="18" customFormat="1" hidden="1" x14ac:dyDescent="0.25">
      <c r="A32" s="59"/>
      <c r="B32" s="16">
        <v>85395</v>
      </c>
      <c r="C32" s="16" t="s">
        <v>20</v>
      </c>
      <c r="D32" s="16"/>
      <c r="E32" s="16"/>
      <c r="F32" s="16"/>
      <c r="G32" s="17"/>
      <c r="H32" s="27">
        <f>H33</f>
        <v>0</v>
      </c>
      <c r="I32" s="42">
        <f t="shared" ref="I32:K32" si="29">I33</f>
        <v>0</v>
      </c>
      <c r="J32" s="42">
        <f t="shared" si="29"/>
        <v>0</v>
      </c>
      <c r="K32" s="85">
        <f t="shared" si="29"/>
        <v>0</v>
      </c>
      <c r="L32" s="104">
        <f t="shared" si="22"/>
        <v>0</v>
      </c>
      <c r="M32" s="95">
        <f>M33</f>
        <v>0</v>
      </c>
      <c r="N32" s="42">
        <f t="shared" si="28"/>
        <v>0</v>
      </c>
      <c r="O32" s="42">
        <f t="shared" si="28"/>
        <v>0</v>
      </c>
      <c r="P32" s="85">
        <f t="shared" si="28"/>
        <v>0</v>
      </c>
      <c r="Q32" s="111">
        <f t="shared" si="5"/>
        <v>0</v>
      </c>
    </row>
    <row r="33" spans="1:17" s="1" customFormat="1" ht="60" hidden="1" x14ac:dyDescent="0.25">
      <c r="A33" s="62"/>
      <c r="B33" s="6"/>
      <c r="C33" s="6" t="s">
        <v>48</v>
      </c>
      <c r="D33" s="6" t="s">
        <v>16</v>
      </c>
      <c r="E33" s="6" t="s">
        <v>45</v>
      </c>
      <c r="F33" s="6" t="s">
        <v>49</v>
      </c>
      <c r="G33" s="7" t="s">
        <v>41</v>
      </c>
      <c r="H33" s="39">
        <f>SUM(I33:K33)</f>
        <v>0</v>
      </c>
      <c r="I33" s="43"/>
      <c r="J33" s="43">
        <v>0</v>
      </c>
      <c r="K33" s="88">
        <v>0</v>
      </c>
      <c r="L33" s="104">
        <f t="shared" si="22"/>
        <v>0</v>
      </c>
      <c r="M33" s="96">
        <f>SUM(N33:P33)</f>
        <v>0</v>
      </c>
      <c r="N33" s="43"/>
      <c r="O33" s="43">
        <v>0</v>
      </c>
      <c r="P33" s="88">
        <v>0</v>
      </c>
      <c r="Q33" s="111">
        <f t="shared" si="5"/>
        <v>0</v>
      </c>
    </row>
    <row r="34" spans="1:17" s="15" customFormat="1" hidden="1" x14ac:dyDescent="0.25">
      <c r="A34" s="58">
        <v>855</v>
      </c>
      <c r="B34" s="13"/>
      <c r="C34" s="13" t="s">
        <v>50</v>
      </c>
      <c r="D34" s="13"/>
      <c r="E34" s="13"/>
      <c r="F34" s="13"/>
      <c r="G34" s="14"/>
      <c r="H34" s="28">
        <f>H35</f>
        <v>0</v>
      </c>
      <c r="I34" s="41">
        <f t="shared" ref="I34:K34" si="30">I35</f>
        <v>0</v>
      </c>
      <c r="J34" s="41">
        <f t="shared" si="30"/>
        <v>0</v>
      </c>
      <c r="K34" s="84">
        <f t="shared" si="30"/>
        <v>0</v>
      </c>
      <c r="L34" s="104">
        <f t="shared" si="22"/>
        <v>0</v>
      </c>
      <c r="M34" s="94">
        <f>M35</f>
        <v>0</v>
      </c>
      <c r="N34" s="41">
        <f t="shared" ref="N34:P34" si="31">N35</f>
        <v>0</v>
      </c>
      <c r="O34" s="41">
        <f t="shared" si="31"/>
        <v>0</v>
      </c>
      <c r="P34" s="84">
        <f t="shared" si="31"/>
        <v>0</v>
      </c>
      <c r="Q34" s="111">
        <f t="shared" si="5"/>
        <v>0</v>
      </c>
    </row>
    <row r="35" spans="1:17" s="18" customFormat="1" ht="30" hidden="1" x14ac:dyDescent="0.25">
      <c r="A35" s="59"/>
      <c r="B35" s="16">
        <v>85516</v>
      </c>
      <c r="C35" s="16" t="s">
        <v>132</v>
      </c>
      <c r="D35" s="16"/>
      <c r="E35" s="16"/>
      <c r="F35" s="16"/>
      <c r="G35" s="17"/>
      <c r="H35" s="27">
        <f>SUM(H36:H37)</f>
        <v>0</v>
      </c>
      <c r="I35" s="42">
        <f t="shared" ref="I35:K35" si="32">SUM(I36:I37)</f>
        <v>0</v>
      </c>
      <c r="J35" s="42">
        <f t="shared" si="32"/>
        <v>0</v>
      </c>
      <c r="K35" s="85">
        <f t="shared" si="32"/>
        <v>0</v>
      </c>
      <c r="L35" s="104">
        <f t="shared" si="22"/>
        <v>0</v>
      </c>
      <c r="M35" s="95">
        <f>SUM(M36:M37)</f>
        <v>0</v>
      </c>
      <c r="N35" s="42">
        <f t="shared" ref="N35:P35" si="33">SUM(N36:N37)</f>
        <v>0</v>
      </c>
      <c r="O35" s="42">
        <f t="shared" si="33"/>
        <v>0</v>
      </c>
      <c r="P35" s="85">
        <f t="shared" si="33"/>
        <v>0</v>
      </c>
      <c r="Q35" s="111">
        <f t="shared" si="5"/>
        <v>0</v>
      </c>
    </row>
    <row r="36" spans="1:17" s="1" customFormat="1" ht="60" hidden="1" x14ac:dyDescent="0.25">
      <c r="A36" s="60"/>
      <c r="B36" s="21"/>
      <c r="C36" s="6" t="s">
        <v>51</v>
      </c>
      <c r="D36" s="6" t="s">
        <v>16</v>
      </c>
      <c r="E36" s="6" t="s">
        <v>53</v>
      </c>
      <c r="F36" s="6" t="s">
        <v>54</v>
      </c>
      <c r="G36" s="7" t="s">
        <v>28</v>
      </c>
      <c r="H36" s="39">
        <f>SUM(I36:K36)</f>
        <v>0</v>
      </c>
      <c r="I36" s="43"/>
      <c r="J36" s="43"/>
      <c r="K36" s="88"/>
      <c r="L36" s="104">
        <f t="shared" si="22"/>
        <v>0</v>
      </c>
      <c r="M36" s="96">
        <f>SUM(N36:P36)</f>
        <v>0</v>
      </c>
      <c r="N36" s="43"/>
      <c r="O36" s="43"/>
      <c r="P36" s="88"/>
      <c r="Q36" s="111">
        <f t="shared" si="5"/>
        <v>0</v>
      </c>
    </row>
    <row r="37" spans="1:17" s="1" customFormat="1" ht="60" hidden="1" x14ac:dyDescent="0.25">
      <c r="A37" s="60"/>
      <c r="B37" s="20"/>
      <c r="C37" s="6" t="s">
        <v>52</v>
      </c>
      <c r="D37" s="6" t="s">
        <v>16</v>
      </c>
      <c r="E37" s="6" t="s">
        <v>53</v>
      </c>
      <c r="F37" s="6" t="s">
        <v>54</v>
      </c>
      <c r="G37" s="7" t="s">
        <v>46</v>
      </c>
      <c r="H37" s="39">
        <f>SUM(I37:K37)</f>
        <v>0</v>
      </c>
      <c r="I37" s="43"/>
      <c r="J37" s="43"/>
      <c r="K37" s="88"/>
      <c r="L37" s="104">
        <f t="shared" si="22"/>
        <v>0</v>
      </c>
      <c r="M37" s="96">
        <f>SUM(N37:P37)</f>
        <v>0</v>
      </c>
      <c r="N37" s="43"/>
      <c r="O37" s="43"/>
      <c r="P37" s="88"/>
      <c r="Q37" s="111">
        <f t="shared" si="5"/>
        <v>0</v>
      </c>
    </row>
    <row r="38" spans="1:17" s="15" customFormat="1" ht="30" hidden="1" x14ac:dyDescent="0.25">
      <c r="A38" s="58">
        <v>921</v>
      </c>
      <c r="B38" s="13"/>
      <c r="C38" s="13" t="s">
        <v>74</v>
      </c>
      <c r="D38" s="13"/>
      <c r="E38" s="13"/>
      <c r="F38" s="13"/>
      <c r="G38" s="14"/>
      <c r="H38" s="28">
        <f>H39</f>
        <v>51950</v>
      </c>
      <c r="I38" s="41">
        <f t="shared" ref="I38:K38" si="34">I39</f>
        <v>13050</v>
      </c>
      <c r="J38" s="41">
        <f t="shared" si="34"/>
        <v>38900</v>
      </c>
      <c r="K38" s="84">
        <f t="shared" si="34"/>
        <v>0</v>
      </c>
      <c r="L38" s="104">
        <f t="shared" si="22"/>
        <v>0</v>
      </c>
      <c r="M38" s="94">
        <f>M39</f>
        <v>51950</v>
      </c>
      <c r="N38" s="41">
        <f t="shared" ref="N38:P39" si="35">N39</f>
        <v>13050</v>
      </c>
      <c r="O38" s="41">
        <f t="shared" si="35"/>
        <v>38900</v>
      </c>
      <c r="P38" s="84">
        <f t="shared" si="35"/>
        <v>0</v>
      </c>
      <c r="Q38" s="111">
        <f t="shared" si="5"/>
        <v>13050</v>
      </c>
    </row>
    <row r="39" spans="1:17" s="18" customFormat="1" ht="30" hidden="1" x14ac:dyDescent="0.25">
      <c r="A39" s="59"/>
      <c r="B39" s="16">
        <v>92120</v>
      </c>
      <c r="C39" s="16" t="s">
        <v>75</v>
      </c>
      <c r="D39" s="16"/>
      <c r="E39" s="16"/>
      <c r="F39" s="16"/>
      <c r="G39" s="17"/>
      <c r="H39" s="27">
        <f>H40</f>
        <v>51950</v>
      </c>
      <c r="I39" s="42">
        <f t="shared" ref="I39:K39" si="36">I40</f>
        <v>13050</v>
      </c>
      <c r="J39" s="42">
        <f t="shared" si="36"/>
        <v>38900</v>
      </c>
      <c r="K39" s="85">
        <f t="shared" si="36"/>
        <v>0</v>
      </c>
      <c r="L39" s="104">
        <f t="shared" si="22"/>
        <v>0</v>
      </c>
      <c r="M39" s="95">
        <f>M40</f>
        <v>51950</v>
      </c>
      <c r="N39" s="42">
        <f t="shared" si="35"/>
        <v>13050</v>
      </c>
      <c r="O39" s="42">
        <f t="shared" si="35"/>
        <v>38900</v>
      </c>
      <c r="P39" s="85">
        <f t="shared" si="35"/>
        <v>0</v>
      </c>
      <c r="Q39" s="111">
        <f t="shared" si="5"/>
        <v>13050</v>
      </c>
    </row>
    <row r="40" spans="1:17" s="1" customFormat="1" ht="90" hidden="1" x14ac:dyDescent="0.25">
      <c r="A40" s="60"/>
      <c r="B40" s="21"/>
      <c r="C40" s="6" t="s">
        <v>76</v>
      </c>
      <c r="D40" s="6" t="s">
        <v>77</v>
      </c>
      <c r="E40" s="6" t="s">
        <v>78</v>
      </c>
      <c r="F40" s="6" t="s">
        <v>18</v>
      </c>
      <c r="G40" s="7" t="s">
        <v>79</v>
      </c>
      <c r="H40" s="39">
        <f>SUM(I40:K40)</f>
        <v>51950</v>
      </c>
      <c r="I40" s="43">
        <f>6950+6100</f>
        <v>13050</v>
      </c>
      <c r="J40" s="43">
        <v>38900</v>
      </c>
      <c r="K40" s="88">
        <v>0</v>
      </c>
      <c r="L40" s="104">
        <f t="shared" si="22"/>
        <v>0</v>
      </c>
      <c r="M40" s="96">
        <f>SUM(N40:P40)</f>
        <v>51950</v>
      </c>
      <c r="N40" s="43">
        <f>6950+6100</f>
        <v>13050</v>
      </c>
      <c r="O40" s="43">
        <v>38900</v>
      </c>
      <c r="P40" s="88">
        <v>0</v>
      </c>
      <c r="Q40" s="111">
        <f t="shared" si="5"/>
        <v>13050</v>
      </c>
    </row>
    <row r="41" spans="1:17" s="36" customFormat="1" x14ac:dyDescent="0.25">
      <c r="A41" s="57"/>
      <c r="B41" s="33"/>
      <c r="C41" s="33" t="s">
        <v>88</v>
      </c>
      <c r="D41" s="33"/>
      <c r="E41" s="33"/>
      <c r="F41" s="33"/>
      <c r="G41" s="34"/>
      <c r="H41" s="35">
        <f>SUM(H45,H51,H54,H59,H64,H67,H42)</f>
        <v>56647920</v>
      </c>
      <c r="I41" s="44">
        <f t="shared" ref="I41:K41" si="37">SUM(I45,I51,I54,I59,I64,I67,I42)</f>
        <v>29737071</v>
      </c>
      <c r="J41" s="44">
        <f t="shared" si="37"/>
        <v>26321834</v>
      </c>
      <c r="K41" s="44">
        <f t="shared" si="37"/>
        <v>589015</v>
      </c>
      <c r="L41" s="107">
        <f t="shared" si="22"/>
        <v>0</v>
      </c>
      <c r="M41" s="93">
        <f>SUM(M45,M51,M54,M59,M64,M67,M42)</f>
        <v>56647920</v>
      </c>
      <c r="N41" s="119">
        <f t="shared" ref="N41:P41" si="38">SUM(N45,N51,N54,N59,N64,N67,N42)</f>
        <v>29737071</v>
      </c>
      <c r="O41" s="119">
        <f t="shared" si="38"/>
        <v>26321834</v>
      </c>
      <c r="P41" s="119">
        <f t="shared" si="38"/>
        <v>589015</v>
      </c>
      <c r="Q41" s="111">
        <f t="shared" si="5"/>
        <v>30326086</v>
      </c>
    </row>
    <row r="42" spans="1:17" s="15" customFormat="1" hidden="1" x14ac:dyDescent="0.25">
      <c r="A42" s="58">
        <v>750</v>
      </c>
      <c r="B42" s="13"/>
      <c r="C42" s="13" t="s">
        <v>128</v>
      </c>
      <c r="D42" s="13"/>
      <c r="E42" s="13"/>
      <c r="F42" s="13"/>
      <c r="G42" s="14"/>
      <c r="H42" s="28">
        <f>H43</f>
        <v>25536</v>
      </c>
      <c r="I42" s="41">
        <f t="shared" ref="I42:K42" si="39">I43</f>
        <v>3831</v>
      </c>
      <c r="J42" s="41">
        <f t="shared" si="39"/>
        <v>21705</v>
      </c>
      <c r="K42" s="84">
        <f t="shared" si="39"/>
        <v>0</v>
      </c>
      <c r="L42" s="106">
        <f t="shared" si="22"/>
        <v>0</v>
      </c>
      <c r="M42" s="94">
        <f>M43</f>
        <v>25536</v>
      </c>
      <c r="N42" s="41">
        <f t="shared" ref="N42:P42" si="40">N43</f>
        <v>3831</v>
      </c>
      <c r="O42" s="41">
        <f t="shared" si="40"/>
        <v>21705</v>
      </c>
      <c r="P42" s="84">
        <f t="shared" si="40"/>
        <v>0</v>
      </c>
      <c r="Q42" s="111">
        <f t="shared" si="5"/>
        <v>3831</v>
      </c>
    </row>
    <row r="43" spans="1:17" s="18" customFormat="1" ht="30" hidden="1" x14ac:dyDescent="0.25">
      <c r="A43" s="59"/>
      <c r="B43" s="16">
        <v>75075</v>
      </c>
      <c r="C43" s="16" t="s">
        <v>129</v>
      </c>
      <c r="D43" s="16"/>
      <c r="E43" s="16"/>
      <c r="F43" s="16"/>
      <c r="G43" s="17"/>
      <c r="H43" s="27">
        <f>SUM(H44)</f>
        <v>25536</v>
      </c>
      <c r="I43" s="42">
        <f t="shared" ref="I43:K43" si="41">SUM(I44)</f>
        <v>3831</v>
      </c>
      <c r="J43" s="42">
        <f t="shared" si="41"/>
        <v>21705</v>
      </c>
      <c r="K43" s="42">
        <f t="shared" si="41"/>
        <v>0</v>
      </c>
      <c r="L43" s="105">
        <f t="shared" si="22"/>
        <v>0</v>
      </c>
      <c r="M43" s="95">
        <f>SUM(M44)</f>
        <v>25536</v>
      </c>
      <c r="N43" s="118">
        <f t="shared" ref="N43:P43" si="42">SUM(N44)</f>
        <v>3831</v>
      </c>
      <c r="O43" s="118">
        <f t="shared" si="42"/>
        <v>21705</v>
      </c>
      <c r="P43" s="118">
        <f t="shared" si="42"/>
        <v>0</v>
      </c>
      <c r="Q43" s="111">
        <f t="shared" si="5"/>
        <v>3831</v>
      </c>
    </row>
    <row r="44" spans="1:17" s="1" customFormat="1" ht="45" hidden="1" x14ac:dyDescent="0.25">
      <c r="A44" s="60"/>
      <c r="B44" s="22"/>
      <c r="C44" s="21" t="s">
        <v>140</v>
      </c>
      <c r="D44" s="21" t="s">
        <v>130</v>
      </c>
      <c r="E44" s="21" t="s">
        <v>141</v>
      </c>
      <c r="F44" s="21" t="s">
        <v>18</v>
      </c>
      <c r="G44" s="30" t="s">
        <v>98</v>
      </c>
      <c r="H44" s="39">
        <f t="shared" ref="H44" si="43">SUM(I44:K44)</f>
        <v>25536</v>
      </c>
      <c r="I44" s="31">
        <v>3831</v>
      </c>
      <c r="J44" s="31">
        <v>21705</v>
      </c>
      <c r="K44" s="86"/>
      <c r="L44" s="104">
        <f t="shared" si="22"/>
        <v>0</v>
      </c>
      <c r="M44" s="96">
        <f t="shared" ref="M44" si="44">SUM(N44:P44)</f>
        <v>25536</v>
      </c>
      <c r="N44" s="31">
        <v>3831</v>
      </c>
      <c r="O44" s="31">
        <v>21705</v>
      </c>
      <c r="P44" s="86"/>
      <c r="Q44" s="111">
        <f t="shared" si="5"/>
        <v>3831</v>
      </c>
    </row>
    <row r="45" spans="1:17" s="15" customFormat="1" hidden="1" x14ac:dyDescent="0.25">
      <c r="A45" s="58">
        <v>801</v>
      </c>
      <c r="B45" s="13"/>
      <c r="C45" s="13" t="s">
        <v>13</v>
      </c>
      <c r="D45" s="13"/>
      <c r="E45" s="13"/>
      <c r="F45" s="13"/>
      <c r="G45" s="14"/>
      <c r="H45" s="28">
        <f>SUM(H46,H48)</f>
        <v>4704359</v>
      </c>
      <c r="I45" s="41">
        <f t="shared" ref="I45:K45" si="45">SUM(I46,I48)</f>
        <v>1504216</v>
      </c>
      <c r="J45" s="41">
        <f t="shared" si="45"/>
        <v>3182535</v>
      </c>
      <c r="K45" s="84">
        <f t="shared" si="45"/>
        <v>17608</v>
      </c>
      <c r="L45" s="104">
        <f t="shared" si="22"/>
        <v>0</v>
      </c>
      <c r="M45" s="94">
        <f>SUM(M46,M48)</f>
        <v>4704359</v>
      </c>
      <c r="N45" s="41">
        <f t="shared" ref="N45:P45" si="46">SUM(N46,N48)</f>
        <v>1504216</v>
      </c>
      <c r="O45" s="41">
        <f t="shared" si="46"/>
        <v>3182535</v>
      </c>
      <c r="P45" s="84">
        <f t="shared" si="46"/>
        <v>17608</v>
      </c>
      <c r="Q45" s="111">
        <f t="shared" si="5"/>
        <v>1521824</v>
      </c>
    </row>
    <row r="46" spans="1:17" s="18" customFormat="1" hidden="1" x14ac:dyDescent="0.25">
      <c r="A46" s="61"/>
      <c r="B46" s="16">
        <v>80104</v>
      </c>
      <c r="C46" s="16" t="s">
        <v>14</v>
      </c>
      <c r="D46" s="16"/>
      <c r="E46" s="16"/>
      <c r="F46" s="16"/>
      <c r="G46" s="17"/>
      <c r="H46" s="27">
        <f>SUM(H47)</f>
        <v>4704359</v>
      </c>
      <c r="I46" s="42">
        <f t="shared" ref="I46:K46" si="47">SUM(I47)</f>
        <v>1504216</v>
      </c>
      <c r="J46" s="42">
        <f t="shared" si="47"/>
        <v>3182535</v>
      </c>
      <c r="K46" s="85">
        <f t="shared" si="47"/>
        <v>17608</v>
      </c>
      <c r="L46" s="104">
        <f t="shared" si="22"/>
        <v>0</v>
      </c>
      <c r="M46" s="95">
        <f>SUM(M47)</f>
        <v>4704359</v>
      </c>
      <c r="N46" s="42">
        <f t="shared" ref="N46:P46" si="48">SUM(N47)</f>
        <v>1504216</v>
      </c>
      <c r="O46" s="42">
        <f t="shared" si="48"/>
        <v>3182535</v>
      </c>
      <c r="P46" s="85">
        <f t="shared" si="48"/>
        <v>17608</v>
      </c>
      <c r="Q46" s="111">
        <f t="shared" si="5"/>
        <v>1521824</v>
      </c>
    </row>
    <row r="47" spans="1:17" s="1" customFormat="1" ht="75" hidden="1" customHeight="1" x14ac:dyDescent="0.25">
      <c r="A47" s="60"/>
      <c r="B47" s="6"/>
      <c r="C47" s="6" t="s">
        <v>15</v>
      </c>
      <c r="D47" s="6" t="s">
        <v>16</v>
      </c>
      <c r="E47" s="6" t="s">
        <v>17</v>
      </c>
      <c r="F47" s="6" t="s">
        <v>18</v>
      </c>
      <c r="G47" s="7" t="s">
        <v>19</v>
      </c>
      <c r="H47" s="39">
        <f>SUM(I47:K47)</f>
        <v>4704359</v>
      </c>
      <c r="I47" s="43">
        <f>583567+935639-14990</f>
        <v>1504216</v>
      </c>
      <c r="J47" s="43">
        <f>3182535</f>
        <v>3182535</v>
      </c>
      <c r="K47" s="88">
        <f>2618+14990</f>
        <v>17608</v>
      </c>
      <c r="L47" s="104">
        <f t="shared" si="22"/>
        <v>0</v>
      </c>
      <c r="M47" s="96">
        <f>SUM(N47:P47)</f>
        <v>4704359</v>
      </c>
      <c r="N47" s="43">
        <f>1519206-14990</f>
        <v>1504216</v>
      </c>
      <c r="O47" s="43">
        <v>3182535</v>
      </c>
      <c r="P47" s="88">
        <f>2618+14990</f>
        <v>17608</v>
      </c>
      <c r="Q47" s="111">
        <f t="shared" si="5"/>
        <v>1521824</v>
      </c>
    </row>
    <row r="48" spans="1:17" s="18" customFormat="1" hidden="1" x14ac:dyDescent="0.25">
      <c r="A48" s="59"/>
      <c r="B48" s="16">
        <v>80195</v>
      </c>
      <c r="C48" s="16" t="s">
        <v>20</v>
      </c>
      <c r="D48" s="16"/>
      <c r="E48" s="16"/>
      <c r="F48" s="16"/>
      <c r="G48" s="17"/>
      <c r="H48" s="27">
        <f>SUM(H49:H50)</f>
        <v>0</v>
      </c>
      <c r="I48" s="42">
        <f t="shared" ref="I48:K48" si="49">SUM(I49:I50)</f>
        <v>0</v>
      </c>
      <c r="J48" s="42">
        <f t="shared" si="49"/>
        <v>0</v>
      </c>
      <c r="K48" s="85">
        <f t="shared" si="49"/>
        <v>0</v>
      </c>
      <c r="L48" s="104">
        <f t="shared" si="22"/>
        <v>0</v>
      </c>
      <c r="M48" s="95">
        <f>SUM(M49:M50)</f>
        <v>0</v>
      </c>
      <c r="N48" s="42">
        <f t="shared" ref="N48:P48" si="50">SUM(N49:N50)</f>
        <v>0</v>
      </c>
      <c r="O48" s="42">
        <f t="shared" si="50"/>
        <v>0</v>
      </c>
      <c r="P48" s="85">
        <f t="shared" si="50"/>
        <v>0</v>
      </c>
      <c r="Q48" s="111">
        <f t="shared" si="5"/>
        <v>0</v>
      </c>
    </row>
    <row r="49" spans="1:17" s="1" customFormat="1" ht="75" hidden="1" x14ac:dyDescent="0.25">
      <c r="A49" s="60"/>
      <c r="B49" s="22"/>
      <c r="C49" s="6" t="s">
        <v>37</v>
      </c>
      <c r="D49" s="6" t="s">
        <v>16</v>
      </c>
      <c r="E49" s="6" t="s">
        <v>17</v>
      </c>
      <c r="F49" s="6" t="s">
        <v>18</v>
      </c>
      <c r="G49" s="7" t="s">
        <v>38</v>
      </c>
      <c r="H49" s="39">
        <f t="shared" ref="H49:H50" si="51">SUM(I49:K49)</f>
        <v>0</v>
      </c>
      <c r="I49" s="43"/>
      <c r="J49" s="43"/>
      <c r="K49" s="88"/>
      <c r="L49" s="104">
        <f t="shared" si="22"/>
        <v>0</v>
      </c>
      <c r="M49" s="96">
        <f t="shared" ref="M49:M50" si="52">SUM(N49:P49)</f>
        <v>0</v>
      </c>
      <c r="N49" s="43"/>
      <c r="O49" s="43"/>
      <c r="P49" s="88"/>
      <c r="Q49" s="111">
        <f t="shared" si="5"/>
        <v>0</v>
      </c>
    </row>
    <row r="50" spans="1:17" s="1" customFormat="1" ht="75" hidden="1" x14ac:dyDescent="0.25">
      <c r="A50" s="60"/>
      <c r="B50" s="20"/>
      <c r="C50" s="6" t="s">
        <v>40</v>
      </c>
      <c r="D50" s="6" t="s">
        <v>16</v>
      </c>
      <c r="E50" s="6" t="s">
        <v>17</v>
      </c>
      <c r="F50" s="6" t="s">
        <v>18</v>
      </c>
      <c r="G50" s="7" t="s">
        <v>41</v>
      </c>
      <c r="H50" s="39">
        <f t="shared" si="51"/>
        <v>0</v>
      </c>
      <c r="I50" s="43"/>
      <c r="J50" s="43"/>
      <c r="K50" s="88"/>
      <c r="L50" s="104">
        <f t="shared" si="22"/>
        <v>0</v>
      </c>
      <c r="M50" s="96">
        <f t="shared" si="52"/>
        <v>0</v>
      </c>
      <c r="N50" s="43"/>
      <c r="O50" s="43"/>
      <c r="P50" s="88"/>
      <c r="Q50" s="111">
        <f t="shared" si="5"/>
        <v>0</v>
      </c>
    </row>
    <row r="51" spans="1:17" s="15" customFormat="1" hidden="1" x14ac:dyDescent="0.25">
      <c r="A51" s="58">
        <v>855</v>
      </c>
      <c r="B51" s="13"/>
      <c r="C51" s="13" t="s">
        <v>50</v>
      </c>
      <c r="D51" s="13"/>
      <c r="E51" s="13"/>
      <c r="F51" s="13"/>
      <c r="G51" s="14"/>
      <c r="H51" s="28">
        <f>H52</f>
        <v>0</v>
      </c>
      <c r="I51" s="41">
        <f t="shared" ref="I51:K51" si="53">I52</f>
        <v>0</v>
      </c>
      <c r="J51" s="41">
        <f t="shared" si="53"/>
        <v>0</v>
      </c>
      <c r="K51" s="84">
        <f t="shared" si="53"/>
        <v>0</v>
      </c>
      <c r="L51" s="104">
        <f t="shared" si="22"/>
        <v>0</v>
      </c>
      <c r="M51" s="94">
        <f>M52</f>
        <v>0</v>
      </c>
      <c r="N51" s="41">
        <f t="shared" ref="N51:P52" si="54">N52</f>
        <v>0</v>
      </c>
      <c r="O51" s="41">
        <f t="shared" si="54"/>
        <v>0</v>
      </c>
      <c r="P51" s="84">
        <f t="shared" si="54"/>
        <v>0</v>
      </c>
      <c r="Q51" s="111">
        <f t="shared" si="5"/>
        <v>0</v>
      </c>
    </row>
    <row r="52" spans="1:17" s="18" customFormat="1" ht="30" hidden="1" x14ac:dyDescent="0.25">
      <c r="A52" s="59"/>
      <c r="B52" s="16">
        <v>85516</v>
      </c>
      <c r="C52" s="16" t="s">
        <v>132</v>
      </c>
      <c r="D52" s="16"/>
      <c r="E52" s="16"/>
      <c r="F52" s="16"/>
      <c r="G52" s="17"/>
      <c r="H52" s="27">
        <f>H53</f>
        <v>0</v>
      </c>
      <c r="I52" s="42">
        <f t="shared" ref="I52:K52" si="55">I53</f>
        <v>0</v>
      </c>
      <c r="J52" s="42">
        <f t="shared" si="55"/>
        <v>0</v>
      </c>
      <c r="K52" s="85">
        <f t="shared" si="55"/>
        <v>0</v>
      </c>
      <c r="L52" s="104">
        <f t="shared" si="22"/>
        <v>0</v>
      </c>
      <c r="M52" s="95">
        <f>M53</f>
        <v>0</v>
      </c>
      <c r="N52" s="42">
        <f t="shared" si="54"/>
        <v>0</v>
      </c>
      <c r="O52" s="42">
        <f t="shared" si="54"/>
        <v>0</v>
      </c>
      <c r="P52" s="85">
        <f t="shared" si="54"/>
        <v>0</v>
      </c>
      <c r="Q52" s="111">
        <f t="shared" si="5"/>
        <v>0</v>
      </c>
    </row>
    <row r="53" spans="1:17" s="1" customFormat="1" ht="60" hidden="1" x14ac:dyDescent="0.25">
      <c r="A53" s="60"/>
      <c r="B53" s="20"/>
      <c r="C53" s="6" t="s">
        <v>52</v>
      </c>
      <c r="D53" s="6" t="s">
        <v>16</v>
      </c>
      <c r="E53" s="6" t="s">
        <v>53</v>
      </c>
      <c r="F53" s="6" t="s">
        <v>54</v>
      </c>
      <c r="G53" s="7" t="s">
        <v>46</v>
      </c>
      <c r="H53" s="39">
        <f>SUM(I53:K53)</f>
        <v>0</v>
      </c>
      <c r="I53" s="43"/>
      <c r="J53" s="43"/>
      <c r="K53" s="88"/>
      <c r="L53" s="104">
        <f t="shared" si="22"/>
        <v>0</v>
      </c>
      <c r="M53" s="96">
        <f>SUM(N53:P53)</f>
        <v>0</v>
      </c>
      <c r="N53" s="43"/>
      <c r="O53" s="43"/>
      <c r="P53" s="88"/>
      <c r="Q53" s="111">
        <f t="shared" si="5"/>
        <v>0</v>
      </c>
    </row>
    <row r="54" spans="1:17" s="15" customFormat="1" ht="30" hidden="1" x14ac:dyDescent="0.25">
      <c r="A54" s="58">
        <v>900</v>
      </c>
      <c r="B54" s="13"/>
      <c r="C54" s="13" t="s">
        <v>55</v>
      </c>
      <c r="D54" s="13"/>
      <c r="E54" s="13"/>
      <c r="F54" s="13"/>
      <c r="G54" s="14"/>
      <c r="H54" s="28">
        <f>SUM(H55,H57)</f>
        <v>4698940</v>
      </c>
      <c r="I54" s="41">
        <f t="shared" ref="I54:K54" si="56">SUM(I55,I57)</f>
        <v>1731973</v>
      </c>
      <c r="J54" s="41">
        <f t="shared" si="56"/>
        <v>2966967</v>
      </c>
      <c r="K54" s="84">
        <f t="shared" si="56"/>
        <v>0</v>
      </c>
      <c r="L54" s="104">
        <f t="shared" si="22"/>
        <v>0</v>
      </c>
      <c r="M54" s="94">
        <f>SUM(M55,M57)</f>
        <v>4698940</v>
      </c>
      <c r="N54" s="41">
        <f t="shared" ref="N54:P54" si="57">SUM(N55,N57)</f>
        <v>1731973</v>
      </c>
      <c r="O54" s="41">
        <f t="shared" si="57"/>
        <v>2966967</v>
      </c>
      <c r="P54" s="84">
        <f t="shared" si="57"/>
        <v>0</v>
      </c>
      <c r="Q54" s="111">
        <f t="shared" si="5"/>
        <v>1731973</v>
      </c>
    </row>
    <row r="55" spans="1:17" s="18" customFormat="1" ht="30" hidden="1" x14ac:dyDescent="0.25">
      <c r="A55" s="59"/>
      <c r="B55" s="16">
        <v>90005</v>
      </c>
      <c r="C55" s="16" t="s">
        <v>56</v>
      </c>
      <c r="D55" s="16"/>
      <c r="E55" s="16"/>
      <c r="F55" s="16"/>
      <c r="G55" s="17"/>
      <c r="H55" s="27">
        <f>H56</f>
        <v>3198940</v>
      </c>
      <c r="I55" s="42">
        <f t="shared" ref="I55:K55" si="58">I56</f>
        <v>1268973</v>
      </c>
      <c r="J55" s="42">
        <f t="shared" si="58"/>
        <v>1929967</v>
      </c>
      <c r="K55" s="85">
        <f t="shared" si="58"/>
        <v>0</v>
      </c>
      <c r="L55" s="104">
        <f t="shared" si="22"/>
        <v>0</v>
      </c>
      <c r="M55" s="95">
        <f>M56</f>
        <v>3198940</v>
      </c>
      <c r="N55" s="42">
        <f t="shared" ref="N55:P55" si="59">N56</f>
        <v>1268973</v>
      </c>
      <c r="O55" s="42">
        <f t="shared" si="59"/>
        <v>1929967</v>
      </c>
      <c r="P55" s="85">
        <f t="shared" si="59"/>
        <v>0</v>
      </c>
      <c r="Q55" s="111">
        <f t="shared" si="5"/>
        <v>1268973</v>
      </c>
    </row>
    <row r="56" spans="1:17" s="1" customFormat="1" ht="60" hidden="1" x14ac:dyDescent="0.25">
      <c r="A56" s="60"/>
      <c r="B56" s="21"/>
      <c r="C56" s="6" t="s">
        <v>59</v>
      </c>
      <c r="D56" s="6" t="s">
        <v>16</v>
      </c>
      <c r="E56" s="6" t="s">
        <v>57</v>
      </c>
      <c r="F56" s="6" t="s">
        <v>18</v>
      </c>
      <c r="G56" s="7" t="s">
        <v>60</v>
      </c>
      <c r="H56" s="39">
        <f>SUM(I56:K56)</f>
        <v>3198940</v>
      </c>
      <c r="I56" s="43">
        <f>229761+1039212</f>
        <v>1268973</v>
      </c>
      <c r="J56" s="43">
        <v>1929967</v>
      </c>
      <c r="K56" s="88">
        <v>0</v>
      </c>
      <c r="L56" s="104">
        <f t="shared" si="22"/>
        <v>0</v>
      </c>
      <c r="M56" s="96">
        <f>SUM(N56:P56)</f>
        <v>3198940</v>
      </c>
      <c r="N56" s="43">
        <v>1268973</v>
      </c>
      <c r="O56" s="43">
        <v>1929967</v>
      </c>
      <c r="P56" s="88">
        <v>0</v>
      </c>
      <c r="Q56" s="111">
        <f t="shared" si="5"/>
        <v>1268973</v>
      </c>
    </row>
    <row r="57" spans="1:17" s="18" customFormat="1" hidden="1" x14ac:dyDescent="0.25">
      <c r="A57" s="59"/>
      <c r="B57" s="16">
        <v>90015</v>
      </c>
      <c r="C57" s="16" t="s">
        <v>61</v>
      </c>
      <c r="D57" s="16"/>
      <c r="E57" s="16"/>
      <c r="F57" s="16"/>
      <c r="G57" s="17"/>
      <c r="H57" s="27">
        <f>SUM(H58)</f>
        <v>1500000</v>
      </c>
      <c r="I57" s="42">
        <f t="shared" ref="I57:K57" si="60">SUM(I58)</f>
        <v>463000</v>
      </c>
      <c r="J57" s="42">
        <f t="shared" si="60"/>
        <v>1037000</v>
      </c>
      <c r="K57" s="85">
        <f t="shared" si="60"/>
        <v>0</v>
      </c>
      <c r="L57" s="104">
        <f t="shared" si="22"/>
        <v>0</v>
      </c>
      <c r="M57" s="95">
        <f>SUM(M58)</f>
        <v>1500000</v>
      </c>
      <c r="N57" s="42">
        <f t="shared" ref="N57:P57" si="61">SUM(N58)</f>
        <v>463000</v>
      </c>
      <c r="O57" s="42">
        <f t="shared" si="61"/>
        <v>1037000</v>
      </c>
      <c r="P57" s="85">
        <f t="shared" si="61"/>
        <v>0</v>
      </c>
      <c r="Q57" s="111">
        <f t="shared" si="5"/>
        <v>463000</v>
      </c>
    </row>
    <row r="58" spans="1:17" s="1" customFormat="1" ht="75" hidden="1" x14ac:dyDescent="0.25">
      <c r="A58" s="60"/>
      <c r="B58" s="20"/>
      <c r="C58" s="6" t="s">
        <v>154</v>
      </c>
      <c r="D58" s="6" t="s">
        <v>16</v>
      </c>
      <c r="E58" s="6" t="s">
        <v>62</v>
      </c>
      <c r="F58" s="6" t="s">
        <v>18</v>
      </c>
      <c r="G58" s="7" t="s">
        <v>24</v>
      </c>
      <c r="H58" s="39">
        <f>SUM(I58:K58)</f>
        <v>1500000</v>
      </c>
      <c r="I58" s="43">
        <v>463000</v>
      </c>
      <c r="J58" s="43">
        <v>1037000</v>
      </c>
      <c r="K58" s="88">
        <v>0</v>
      </c>
      <c r="L58" s="298">
        <f t="shared" si="22"/>
        <v>0</v>
      </c>
      <c r="M58" s="96">
        <f>SUM(N58:P58)</f>
        <v>1500000</v>
      </c>
      <c r="N58" s="43">
        <v>463000</v>
      </c>
      <c r="O58" s="43">
        <v>1037000</v>
      </c>
      <c r="P58" s="88">
        <v>0</v>
      </c>
      <c r="Q58" s="111">
        <f t="shared" si="5"/>
        <v>463000</v>
      </c>
    </row>
    <row r="59" spans="1:17" s="15" customFormat="1" ht="30.75" hidden="1" thickBot="1" x14ac:dyDescent="0.3">
      <c r="A59" s="58">
        <v>921</v>
      </c>
      <c r="B59" s="13"/>
      <c r="C59" s="13" t="s">
        <v>74</v>
      </c>
      <c r="D59" s="13"/>
      <c r="E59" s="13"/>
      <c r="F59" s="13"/>
      <c r="G59" s="14"/>
      <c r="H59" s="28">
        <f>H60</f>
        <v>33476802</v>
      </c>
      <c r="I59" s="41">
        <f t="shared" ref="I59:K59" si="62">I60</f>
        <v>19548480</v>
      </c>
      <c r="J59" s="41">
        <f t="shared" si="62"/>
        <v>13356915</v>
      </c>
      <c r="K59" s="84">
        <f t="shared" si="62"/>
        <v>571407</v>
      </c>
      <c r="L59" s="299">
        <f t="shared" si="22"/>
        <v>0</v>
      </c>
      <c r="M59" s="94">
        <f>M60</f>
        <v>33476802</v>
      </c>
      <c r="N59" s="41">
        <f t="shared" ref="N59:P59" si="63">N60</f>
        <v>19548480</v>
      </c>
      <c r="O59" s="41">
        <f t="shared" si="63"/>
        <v>13356915</v>
      </c>
      <c r="P59" s="84">
        <f t="shared" si="63"/>
        <v>571407</v>
      </c>
      <c r="Q59" s="111">
        <f t="shared" si="5"/>
        <v>20119887</v>
      </c>
    </row>
    <row r="60" spans="1:17" s="18" customFormat="1" ht="30" hidden="1" x14ac:dyDescent="0.25">
      <c r="A60" s="59"/>
      <c r="B60" s="16">
        <v>92120</v>
      </c>
      <c r="C60" s="16" t="s">
        <v>75</v>
      </c>
      <c r="D60" s="16"/>
      <c r="E60" s="16"/>
      <c r="F60" s="16"/>
      <c r="G60" s="17"/>
      <c r="H60" s="27">
        <f>SUM(H61:H63)</f>
        <v>33476802</v>
      </c>
      <c r="I60" s="42">
        <f t="shared" ref="I60:K60" si="64">SUM(I61:I63)</f>
        <v>19548480</v>
      </c>
      <c r="J60" s="42">
        <f t="shared" si="64"/>
        <v>13356915</v>
      </c>
      <c r="K60" s="85">
        <f t="shared" si="64"/>
        <v>571407</v>
      </c>
      <c r="L60" s="301">
        <f t="shared" si="22"/>
        <v>0</v>
      </c>
      <c r="M60" s="95">
        <f>SUM(M61:M63)</f>
        <v>33476802</v>
      </c>
      <c r="N60" s="42">
        <f t="shared" ref="N60:P60" si="65">SUM(N61:N63)</f>
        <v>19548480</v>
      </c>
      <c r="O60" s="42">
        <f t="shared" si="65"/>
        <v>13356915</v>
      </c>
      <c r="P60" s="85">
        <f t="shared" si="65"/>
        <v>571407</v>
      </c>
      <c r="Q60" s="111">
        <f t="shared" si="5"/>
        <v>20119887</v>
      </c>
    </row>
    <row r="61" spans="1:17" s="1" customFormat="1" ht="90" hidden="1" x14ac:dyDescent="0.25">
      <c r="A61" s="60"/>
      <c r="B61" s="21"/>
      <c r="C61" s="6" t="s">
        <v>76</v>
      </c>
      <c r="D61" s="6" t="s">
        <v>77</v>
      </c>
      <c r="E61" s="6" t="s">
        <v>78</v>
      </c>
      <c r="F61" s="6" t="s">
        <v>18</v>
      </c>
      <c r="G61" s="7" t="s">
        <v>79</v>
      </c>
      <c r="H61" s="39">
        <f>SUM(I61:K61)</f>
        <v>23903600</v>
      </c>
      <c r="I61" s="43">
        <f>1350600+14900000</f>
        <v>16250600</v>
      </c>
      <c r="J61" s="43">
        <v>7653000</v>
      </c>
      <c r="K61" s="88">
        <v>0</v>
      </c>
      <c r="L61" s="104">
        <f t="shared" si="22"/>
        <v>0</v>
      </c>
      <c r="M61" s="96">
        <f>SUM(N61:P61)</f>
        <v>23903600</v>
      </c>
      <c r="N61" s="43">
        <f>1350600+14900000</f>
        <v>16250600</v>
      </c>
      <c r="O61" s="43">
        <v>7653000</v>
      </c>
      <c r="P61" s="88">
        <v>0</v>
      </c>
      <c r="Q61" s="111">
        <f t="shared" si="5"/>
        <v>16250600</v>
      </c>
    </row>
    <row r="62" spans="1:17" s="1" customFormat="1" ht="75" hidden="1" x14ac:dyDescent="0.25">
      <c r="A62" s="60"/>
      <c r="B62" s="22"/>
      <c r="C62" s="6" t="s">
        <v>80</v>
      </c>
      <c r="D62" s="6" t="s">
        <v>16</v>
      </c>
      <c r="E62" s="6" t="s">
        <v>81</v>
      </c>
      <c r="F62" s="6" t="s">
        <v>18</v>
      </c>
      <c r="G62" s="7" t="s">
        <v>60</v>
      </c>
      <c r="H62" s="39">
        <f>SUM(I62:K62)</f>
        <v>1395744</v>
      </c>
      <c r="I62" s="43">
        <f>230020+200000+118764</f>
        <v>548784</v>
      </c>
      <c r="J62" s="43">
        <f>169979+676981</f>
        <v>846960</v>
      </c>
      <c r="K62" s="88">
        <v>0</v>
      </c>
      <c r="L62" s="104">
        <f t="shared" si="22"/>
        <v>0</v>
      </c>
      <c r="M62" s="96">
        <f>SUM(N62:P62)</f>
        <v>1395744</v>
      </c>
      <c r="N62" s="43">
        <f>230020+200000+118764</f>
        <v>548784</v>
      </c>
      <c r="O62" s="43">
        <f>169979+676981</f>
        <v>846960</v>
      </c>
      <c r="P62" s="88">
        <v>0</v>
      </c>
      <c r="Q62" s="111">
        <f t="shared" si="5"/>
        <v>548784</v>
      </c>
    </row>
    <row r="63" spans="1:17" s="1" customFormat="1" ht="60" hidden="1" x14ac:dyDescent="0.25">
      <c r="A63" s="60"/>
      <c r="B63" s="22"/>
      <c r="C63" s="6" t="s">
        <v>134</v>
      </c>
      <c r="D63" s="6" t="s">
        <v>16</v>
      </c>
      <c r="E63" s="6" t="s">
        <v>82</v>
      </c>
      <c r="F63" s="6" t="s">
        <v>18</v>
      </c>
      <c r="G63" s="7" t="s">
        <v>155</v>
      </c>
      <c r="H63" s="39">
        <f>SUM(I63:K63)</f>
        <v>8177458</v>
      </c>
      <c r="I63" s="43">
        <f>285702+2463394</f>
        <v>2749096</v>
      </c>
      <c r="J63" s="43">
        <v>4856955</v>
      </c>
      <c r="K63" s="88">
        <v>571407</v>
      </c>
      <c r="L63" s="104">
        <f t="shared" si="22"/>
        <v>0</v>
      </c>
      <c r="M63" s="96">
        <f>SUM(N63:P63)</f>
        <v>8177458</v>
      </c>
      <c r="N63" s="43">
        <f>285702+2463394</f>
        <v>2749096</v>
      </c>
      <c r="O63" s="43">
        <v>4856955</v>
      </c>
      <c r="P63" s="88">
        <v>571407</v>
      </c>
      <c r="Q63" s="111">
        <f t="shared" si="5"/>
        <v>3320503</v>
      </c>
    </row>
    <row r="64" spans="1:17" s="15" customFormat="1" ht="45" hidden="1" x14ac:dyDescent="0.25">
      <c r="A64" s="58">
        <v>925</v>
      </c>
      <c r="B64" s="13"/>
      <c r="C64" s="13" t="s">
        <v>83</v>
      </c>
      <c r="D64" s="13"/>
      <c r="E64" s="13"/>
      <c r="F64" s="13"/>
      <c r="G64" s="14"/>
      <c r="H64" s="28">
        <f>H65</f>
        <v>4528862</v>
      </c>
      <c r="I64" s="41">
        <f t="shared" ref="I64:K65" si="66">I65</f>
        <v>2024584</v>
      </c>
      <c r="J64" s="41">
        <f t="shared" si="66"/>
        <v>2504278</v>
      </c>
      <c r="K64" s="84">
        <f t="shared" si="66"/>
        <v>0</v>
      </c>
      <c r="L64" s="106">
        <f t="shared" si="22"/>
        <v>0</v>
      </c>
      <c r="M64" s="94">
        <f>M65</f>
        <v>4528862</v>
      </c>
      <c r="N64" s="41">
        <f t="shared" ref="N64:P65" si="67">N65</f>
        <v>2024584</v>
      </c>
      <c r="O64" s="41">
        <f t="shared" si="67"/>
        <v>2504278</v>
      </c>
      <c r="P64" s="84">
        <f t="shared" si="67"/>
        <v>0</v>
      </c>
      <c r="Q64" s="111">
        <f t="shared" si="5"/>
        <v>2024584</v>
      </c>
    </row>
    <row r="65" spans="1:17" s="2" customFormat="1" hidden="1" x14ac:dyDescent="0.25">
      <c r="A65" s="63"/>
      <c r="B65" s="16">
        <v>92504</v>
      </c>
      <c r="C65" s="16" t="s">
        <v>84</v>
      </c>
      <c r="D65" s="16"/>
      <c r="E65" s="16"/>
      <c r="F65" s="16"/>
      <c r="G65" s="17"/>
      <c r="H65" s="27">
        <f>H66</f>
        <v>4528862</v>
      </c>
      <c r="I65" s="42">
        <f t="shared" si="66"/>
        <v>2024584</v>
      </c>
      <c r="J65" s="42">
        <f t="shared" si="66"/>
        <v>2504278</v>
      </c>
      <c r="K65" s="85">
        <f t="shared" si="66"/>
        <v>0</v>
      </c>
      <c r="L65" s="105">
        <f t="shared" si="22"/>
        <v>0</v>
      </c>
      <c r="M65" s="95">
        <f>M66</f>
        <v>4528862</v>
      </c>
      <c r="N65" s="42">
        <f t="shared" si="67"/>
        <v>2024584</v>
      </c>
      <c r="O65" s="42">
        <f t="shared" si="67"/>
        <v>2504278</v>
      </c>
      <c r="P65" s="85">
        <f t="shared" si="67"/>
        <v>0</v>
      </c>
      <c r="Q65" s="111">
        <f t="shared" si="5"/>
        <v>2024584</v>
      </c>
    </row>
    <row r="66" spans="1:17" s="1" customFormat="1" ht="75" hidden="1" x14ac:dyDescent="0.25">
      <c r="A66" s="60"/>
      <c r="B66" s="22"/>
      <c r="C66" s="6" t="s">
        <v>142</v>
      </c>
      <c r="D66" s="6" t="s">
        <v>16</v>
      </c>
      <c r="E66" s="6" t="s">
        <v>85</v>
      </c>
      <c r="F66" s="6" t="s">
        <v>18</v>
      </c>
      <c r="G66" s="7" t="s">
        <v>86</v>
      </c>
      <c r="H66" s="39">
        <f>SUM(I66:K66)</f>
        <v>4528862</v>
      </c>
      <c r="I66" s="43">
        <f>1020459+894909+109216</f>
        <v>2024584</v>
      </c>
      <c r="J66" s="43">
        <f>1385592+1118686</f>
        <v>2504278</v>
      </c>
      <c r="K66" s="88">
        <v>0</v>
      </c>
      <c r="L66" s="104">
        <f t="shared" si="22"/>
        <v>0</v>
      </c>
      <c r="M66" s="96">
        <f>SUM(N66:P66)</f>
        <v>4528862</v>
      </c>
      <c r="N66" s="43">
        <f>1020459+894909+109216</f>
        <v>2024584</v>
      </c>
      <c r="O66" s="43">
        <f>1385592+1118686</f>
        <v>2504278</v>
      </c>
      <c r="P66" s="88">
        <v>0</v>
      </c>
      <c r="Q66" s="111">
        <f t="shared" si="5"/>
        <v>2024584</v>
      </c>
    </row>
    <row r="67" spans="1:17" s="15" customFormat="1" hidden="1" x14ac:dyDescent="0.25">
      <c r="A67" s="58">
        <v>926</v>
      </c>
      <c r="B67" s="13"/>
      <c r="C67" s="13" t="s">
        <v>89</v>
      </c>
      <c r="D67" s="13"/>
      <c r="E67" s="13"/>
      <c r="F67" s="13"/>
      <c r="G67" s="14"/>
      <c r="H67" s="28">
        <f>H68</f>
        <v>9213421</v>
      </c>
      <c r="I67" s="41">
        <f t="shared" ref="I67:K67" si="68">I68</f>
        <v>4923987</v>
      </c>
      <c r="J67" s="41">
        <f t="shared" si="68"/>
        <v>4289434</v>
      </c>
      <c r="K67" s="84">
        <f t="shared" si="68"/>
        <v>0</v>
      </c>
      <c r="L67" s="106">
        <f t="shared" si="22"/>
        <v>0</v>
      </c>
      <c r="M67" s="94">
        <f>M68</f>
        <v>9213421</v>
      </c>
      <c r="N67" s="41">
        <f t="shared" ref="N67:P67" si="69">N68</f>
        <v>4923987</v>
      </c>
      <c r="O67" s="41">
        <f t="shared" si="69"/>
        <v>4289434</v>
      </c>
      <c r="P67" s="84">
        <f t="shared" si="69"/>
        <v>0</v>
      </c>
      <c r="Q67" s="111">
        <f t="shared" si="5"/>
        <v>4923987</v>
      </c>
    </row>
    <row r="68" spans="1:17" s="2" customFormat="1" hidden="1" x14ac:dyDescent="0.25">
      <c r="A68" s="63"/>
      <c r="B68" s="16">
        <v>92601</v>
      </c>
      <c r="C68" s="16" t="s">
        <v>90</v>
      </c>
      <c r="D68" s="16"/>
      <c r="E68" s="16"/>
      <c r="F68" s="16"/>
      <c r="G68" s="17"/>
      <c r="H68" s="27">
        <f>SUM(H69:H70)</f>
        <v>9213421</v>
      </c>
      <c r="I68" s="42">
        <f t="shared" ref="I68:K68" si="70">SUM(I69:I70)</f>
        <v>4923987</v>
      </c>
      <c r="J68" s="42">
        <f t="shared" si="70"/>
        <v>4289434</v>
      </c>
      <c r="K68" s="85">
        <f t="shared" si="70"/>
        <v>0</v>
      </c>
      <c r="L68" s="105">
        <f t="shared" si="22"/>
        <v>0</v>
      </c>
      <c r="M68" s="95">
        <f>SUM(M69:M70)</f>
        <v>9213421</v>
      </c>
      <c r="N68" s="42">
        <f t="shared" ref="N68:P68" si="71">SUM(N69:N70)</f>
        <v>4923987</v>
      </c>
      <c r="O68" s="42">
        <f t="shared" si="71"/>
        <v>4289434</v>
      </c>
      <c r="P68" s="85">
        <f t="shared" si="71"/>
        <v>0</v>
      </c>
      <c r="Q68" s="111">
        <f t="shared" si="5"/>
        <v>4923987</v>
      </c>
    </row>
    <row r="69" spans="1:17" s="1" customFormat="1" ht="75" hidden="1" x14ac:dyDescent="0.25">
      <c r="A69" s="64"/>
      <c r="B69" s="22"/>
      <c r="C69" s="6" t="s">
        <v>91</v>
      </c>
      <c r="D69" s="6" t="s">
        <v>16</v>
      </c>
      <c r="E69" s="6" t="s">
        <v>81</v>
      </c>
      <c r="F69" s="6" t="s">
        <v>18</v>
      </c>
      <c r="G69" s="7" t="s">
        <v>60</v>
      </c>
      <c r="H69" s="39">
        <f>SUM(I69:K69)</f>
        <v>9030149</v>
      </c>
      <c r="I69" s="43">
        <f>3648283+480746+738095</f>
        <v>4867124</v>
      </c>
      <c r="J69" s="43">
        <f>1438802+2724223</f>
        <v>4163025</v>
      </c>
      <c r="K69" s="88">
        <v>0</v>
      </c>
      <c r="L69" s="104">
        <f>M69-H69</f>
        <v>0</v>
      </c>
      <c r="M69" s="96">
        <f>SUM(N69:P69)</f>
        <v>9030149</v>
      </c>
      <c r="N69" s="43">
        <f>3648283+480746+738095</f>
        <v>4867124</v>
      </c>
      <c r="O69" s="43">
        <f>1438802+2724223</f>
        <v>4163025</v>
      </c>
      <c r="P69" s="88">
        <v>0</v>
      </c>
      <c r="Q69" s="111">
        <f t="shared" si="5"/>
        <v>4867124</v>
      </c>
    </row>
    <row r="70" spans="1:17" s="1" customFormat="1" ht="60" hidden="1" x14ac:dyDescent="0.25">
      <c r="A70" s="60"/>
      <c r="B70" s="22"/>
      <c r="C70" s="37" t="s">
        <v>92</v>
      </c>
      <c r="D70" s="6" t="s">
        <v>16</v>
      </c>
      <c r="E70" s="6" t="s">
        <v>57</v>
      </c>
      <c r="F70" s="6" t="s">
        <v>93</v>
      </c>
      <c r="G70" s="7" t="s">
        <v>24</v>
      </c>
      <c r="H70" s="39">
        <f>SUM(I70:K70)</f>
        <v>183272</v>
      </c>
      <c r="I70" s="43">
        <f>54841+2022</f>
        <v>56863</v>
      </c>
      <c r="J70" s="43">
        <v>126409</v>
      </c>
      <c r="K70" s="88">
        <v>0</v>
      </c>
      <c r="L70" s="104">
        <f t="shared" si="22"/>
        <v>0</v>
      </c>
      <c r="M70" s="96">
        <f>SUM(N70:P70)</f>
        <v>183272</v>
      </c>
      <c r="N70" s="43">
        <v>56863</v>
      </c>
      <c r="O70" s="43">
        <v>126409</v>
      </c>
      <c r="P70" s="88">
        <v>0</v>
      </c>
      <c r="Q70" s="111">
        <f t="shared" si="5"/>
        <v>56863</v>
      </c>
    </row>
    <row r="71" spans="1:17" s="25" customFormat="1" x14ac:dyDescent="0.25">
      <c r="A71" s="23"/>
      <c r="B71" s="23"/>
      <c r="C71" s="23" t="s">
        <v>94</v>
      </c>
      <c r="D71" s="23"/>
      <c r="E71" s="23"/>
      <c r="F71" s="23"/>
      <c r="G71" s="24"/>
      <c r="H71" s="48">
        <f>SUM(H72,H89)</f>
        <v>35702040</v>
      </c>
      <c r="I71" s="49">
        <f t="shared" ref="I71:K71" si="72">SUM(I72,I89)</f>
        <v>5537676</v>
      </c>
      <c r="J71" s="49">
        <f t="shared" si="72"/>
        <v>29721514</v>
      </c>
      <c r="K71" s="82">
        <f t="shared" si="72"/>
        <v>442850</v>
      </c>
      <c r="L71" s="108">
        <f t="shared" si="22"/>
        <v>0</v>
      </c>
      <c r="M71" s="92">
        <f>SUM(M72,M89)</f>
        <v>35702040</v>
      </c>
      <c r="N71" s="49">
        <f t="shared" ref="N71:P71" si="73">SUM(N72,N89)</f>
        <v>5537676</v>
      </c>
      <c r="O71" s="49">
        <f t="shared" si="73"/>
        <v>29721514</v>
      </c>
      <c r="P71" s="82">
        <f t="shared" si="73"/>
        <v>442850</v>
      </c>
      <c r="Q71" s="111">
        <f t="shared" si="5"/>
        <v>5980526</v>
      </c>
    </row>
    <row r="72" spans="1:17" s="36" customFormat="1" x14ac:dyDescent="0.25">
      <c r="A72" s="33"/>
      <c r="B72" s="33"/>
      <c r="C72" s="33" t="s">
        <v>87</v>
      </c>
      <c r="D72" s="33"/>
      <c r="E72" s="33"/>
      <c r="F72" s="33"/>
      <c r="G72" s="34"/>
      <c r="H72" s="35">
        <f>H76+H73</f>
        <v>8302235</v>
      </c>
      <c r="I72" s="44">
        <f t="shared" ref="I72:P72" si="74">I76+I73</f>
        <v>21153</v>
      </c>
      <c r="J72" s="44">
        <f t="shared" si="74"/>
        <v>7838232</v>
      </c>
      <c r="K72" s="44">
        <f t="shared" si="74"/>
        <v>442850</v>
      </c>
      <c r="L72" s="107">
        <f t="shared" si="22"/>
        <v>0</v>
      </c>
      <c r="M72" s="35">
        <f t="shared" si="74"/>
        <v>8302235</v>
      </c>
      <c r="N72" s="44">
        <f t="shared" si="74"/>
        <v>21153</v>
      </c>
      <c r="O72" s="44">
        <f t="shared" si="74"/>
        <v>7838232</v>
      </c>
      <c r="P72" s="44">
        <f t="shared" si="74"/>
        <v>442850</v>
      </c>
      <c r="Q72" s="111">
        <f t="shared" si="5"/>
        <v>464003</v>
      </c>
    </row>
    <row r="73" spans="1:17" s="15" customFormat="1" hidden="1" x14ac:dyDescent="0.25">
      <c r="A73" s="58">
        <v>600</v>
      </c>
      <c r="B73" s="13"/>
      <c r="C73" s="13" t="s">
        <v>107</v>
      </c>
      <c r="D73" s="13"/>
      <c r="E73" s="13"/>
      <c r="F73" s="13"/>
      <c r="G73" s="14"/>
      <c r="H73" s="28">
        <f>H74</f>
        <v>23153</v>
      </c>
      <c r="I73" s="41">
        <f t="shared" ref="I73:K73" si="75">I74</f>
        <v>3473</v>
      </c>
      <c r="J73" s="41">
        <f t="shared" si="75"/>
        <v>19680</v>
      </c>
      <c r="K73" s="84">
        <f t="shared" si="75"/>
        <v>0</v>
      </c>
      <c r="L73" s="104">
        <f t="shared" si="22"/>
        <v>0</v>
      </c>
      <c r="M73" s="94">
        <f>M74</f>
        <v>23153</v>
      </c>
      <c r="N73" s="41">
        <f t="shared" ref="N73:P73" si="76">N74</f>
        <v>3473</v>
      </c>
      <c r="O73" s="41">
        <f t="shared" si="76"/>
        <v>19680</v>
      </c>
      <c r="P73" s="84">
        <f t="shared" si="76"/>
        <v>0</v>
      </c>
      <c r="Q73" s="111">
        <f t="shared" si="5"/>
        <v>3473</v>
      </c>
    </row>
    <row r="74" spans="1:17" s="2" customFormat="1" ht="30" hidden="1" x14ac:dyDescent="0.25">
      <c r="A74" s="63"/>
      <c r="B74" s="16">
        <v>60015</v>
      </c>
      <c r="C74" s="16" t="s">
        <v>108</v>
      </c>
      <c r="D74" s="16"/>
      <c r="E74" s="16"/>
      <c r="F74" s="16"/>
      <c r="G74" s="17"/>
      <c r="H74" s="27">
        <f>H75</f>
        <v>23153</v>
      </c>
      <c r="I74" s="42">
        <f t="shared" ref="I74:K74" si="77">I75</f>
        <v>3473</v>
      </c>
      <c r="J74" s="42">
        <f t="shared" si="77"/>
        <v>19680</v>
      </c>
      <c r="K74" s="85">
        <f t="shared" si="77"/>
        <v>0</v>
      </c>
      <c r="L74" s="104">
        <f t="shared" si="22"/>
        <v>0</v>
      </c>
      <c r="M74" s="95">
        <f>M75</f>
        <v>23153</v>
      </c>
      <c r="N74" s="42">
        <f t="shared" ref="N74:P74" si="78">N75</f>
        <v>3473</v>
      </c>
      <c r="O74" s="42">
        <f t="shared" si="78"/>
        <v>19680</v>
      </c>
      <c r="P74" s="85">
        <f t="shared" si="78"/>
        <v>0</v>
      </c>
      <c r="Q74" s="111">
        <f t="shared" ref="Q74" si="79">P74+N74</f>
        <v>3473</v>
      </c>
    </row>
    <row r="75" spans="1:17" s="1" customFormat="1" ht="120" hidden="1" x14ac:dyDescent="0.25">
      <c r="A75" s="62"/>
      <c r="B75" s="6"/>
      <c r="C75" s="6" t="s">
        <v>148</v>
      </c>
      <c r="D75" s="6" t="s">
        <v>77</v>
      </c>
      <c r="E75" s="6" t="s">
        <v>109</v>
      </c>
      <c r="F75" s="6" t="s">
        <v>18</v>
      </c>
      <c r="G75" s="7" t="s">
        <v>153</v>
      </c>
      <c r="H75" s="39">
        <f>SUM(I75:K75)</f>
        <v>23153</v>
      </c>
      <c r="I75" s="43">
        <f>3363+110</f>
        <v>3473</v>
      </c>
      <c r="J75" s="43">
        <f>19055+625</f>
        <v>19680</v>
      </c>
      <c r="K75" s="88"/>
      <c r="L75" s="104">
        <f t="shared" si="22"/>
        <v>0</v>
      </c>
      <c r="M75" s="96">
        <f>SUM(N75:P75)</f>
        <v>23153</v>
      </c>
      <c r="N75" s="43">
        <v>3473</v>
      </c>
      <c r="O75" s="43">
        <v>19680</v>
      </c>
      <c r="P75" s="88">
        <v>0</v>
      </c>
      <c r="Q75" s="111">
        <f t="shared" ref="Q75" si="80">P75+N75</f>
        <v>3473</v>
      </c>
    </row>
    <row r="76" spans="1:17" s="15" customFormat="1" x14ac:dyDescent="0.25">
      <c r="A76" s="13">
        <v>801</v>
      </c>
      <c r="B76" s="13"/>
      <c r="C76" s="13" t="s">
        <v>13</v>
      </c>
      <c r="D76" s="13"/>
      <c r="E76" s="13"/>
      <c r="F76" s="13"/>
      <c r="G76" s="14"/>
      <c r="H76" s="28">
        <f>H77</f>
        <v>8279082</v>
      </c>
      <c r="I76" s="41">
        <f t="shared" ref="I76:K76" si="81">I77</f>
        <v>17680</v>
      </c>
      <c r="J76" s="41">
        <f t="shared" si="81"/>
        <v>7818552</v>
      </c>
      <c r="K76" s="84">
        <f t="shared" si="81"/>
        <v>442850</v>
      </c>
      <c r="L76" s="106">
        <f t="shared" si="22"/>
        <v>0</v>
      </c>
      <c r="M76" s="94">
        <f>M77</f>
        <v>8279082</v>
      </c>
      <c r="N76" s="41">
        <f t="shared" ref="N76:P76" si="82">N77</f>
        <v>17680</v>
      </c>
      <c r="O76" s="41">
        <f t="shared" si="82"/>
        <v>7818552</v>
      </c>
      <c r="P76" s="84">
        <f t="shared" si="82"/>
        <v>442850</v>
      </c>
      <c r="Q76" s="111">
        <f t="shared" si="5"/>
        <v>460530</v>
      </c>
    </row>
    <row r="77" spans="1:17" s="18" customFormat="1" x14ac:dyDescent="0.25">
      <c r="A77" s="59"/>
      <c r="B77" s="16">
        <v>80195</v>
      </c>
      <c r="C77" s="16" t="s">
        <v>20</v>
      </c>
      <c r="D77" s="16"/>
      <c r="E77" s="16"/>
      <c r="F77" s="16"/>
      <c r="G77" s="17"/>
      <c r="H77" s="27">
        <f>SUM(H78:H88)</f>
        <v>8279082</v>
      </c>
      <c r="I77" s="42">
        <f>SUM(I78:I88)</f>
        <v>17680</v>
      </c>
      <c r="J77" s="42">
        <f>SUM(J78:J88)</f>
        <v>7818552</v>
      </c>
      <c r="K77" s="42">
        <f t="shared" ref="K77" si="83">SUM(K78:K88)</f>
        <v>442850</v>
      </c>
      <c r="L77" s="105">
        <f t="shared" si="22"/>
        <v>0</v>
      </c>
      <c r="M77" s="95">
        <f>SUM(M78:M88)</f>
        <v>8279082</v>
      </c>
      <c r="N77" s="118">
        <f>SUM(N78:N88)</f>
        <v>17680</v>
      </c>
      <c r="O77" s="118">
        <f t="shared" ref="O77:P77" si="84">SUM(O78:O88)</f>
        <v>7818552</v>
      </c>
      <c r="P77" s="118">
        <f t="shared" si="84"/>
        <v>442850</v>
      </c>
      <c r="Q77" s="111">
        <f t="shared" si="5"/>
        <v>460530</v>
      </c>
    </row>
    <row r="78" spans="1:17" s="1" customFormat="1" ht="75" hidden="1" x14ac:dyDescent="0.25">
      <c r="A78" s="60"/>
      <c r="B78" s="22"/>
      <c r="C78" s="37" t="s">
        <v>135</v>
      </c>
      <c r="D78" s="6" t="s">
        <v>35</v>
      </c>
      <c r="E78" s="6" t="s">
        <v>147</v>
      </c>
      <c r="F78" s="6" t="s">
        <v>136</v>
      </c>
      <c r="G78" s="7" t="s">
        <v>98</v>
      </c>
      <c r="H78" s="39">
        <f t="shared" ref="H78:H88" si="85">SUM(I78:K78)</f>
        <v>347652</v>
      </c>
      <c r="I78" s="43">
        <v>0</v>
      </c>
      <c r="J78" s="43">
        <f>322330+5471</f>
        <v>327801</v>
      </c>
      <c r="K78" s="88">
        <f>19520+331</f>
        <v>19851</v>
      </c>
      <c r="L78" s="104">
        <f t="shared" si="22"/>
        <v>0</v>
      </c>
      <c r="M78" s="96">
        <f t="shared" ref="M78:M88" si="86">SUM(N78:P78)</f>
        <v>347652</v>
      </c>
      <c r="N78" s="43">
        <v>0</v>
      </c>
      <c r="O78" s="43">
        <f>322330+5471</f>
        <v>327801</v>
      </c>
      <c r="P78" s="88">
        <f>19520+331</f>
        <v>19851</v>
      </c>
      <c r="Q78" s="111">
        <f t="shared" si="5"/>
        <v>19851</v>
      </c>
    </row>
    <row r="79" spans="1:17" s="1" customFormat="1" ht="60" hidden="1" x14ac:dyDescent="0.25">
      <c r="A79" s="60"/>
      <c r="B79" s="22"/>
      <c r="C79" s="37" t="s">
        <v>97</v>
      </c>
      <c r="D79" s="6" t="s">
        <v>16</v>
      </c>
      <c r="E79" s="6" t="s">
        <v>95</v>
      </c>
      <c r="F79" s="6" t="s">
        <v>96</v>
      </c>
      <c r="G79" s="7" t="s">
        <v>24</v>
      </c>
      <c r="H79" s="39">
        <f t="shared" si="85"/>
        <v>0</v>
      </c>
      <c r="I79" s="43">
        <v>0</v>
      </c>
      <c r="J79" s="43">
        <f>2821220-1427511-1369148-24561</f>
        <v>0</v>
      </c>
      <c r="K79" s="88">
        <f>165955-83971-80538-1446</f>
        <v>0</v>
      </c>
      <c r="L79" s="104">
        <f t="shared" si="22"/>
        <v>0</v>
      </c>
      <c r="M79" s="96">
        <f t="shared" si="86"/>
        <v>0</v>
      </c>
      <c r="N79" s="43">
        <v>0</v>
      </c>
      <c r="O79" s="43">
        <f>2821220-1427511-1369148-24561</f>
        <v>0</v>
      </c>
      <c r="P79" s="88">
        <f>165955-83971-80538-1446</f>
        <v>0</v>
      </c>
      <c r="Q79" s="111">
        <f t="shared" si="5"/>
        <v>0</v>
      </c>
    </row>
    <row r="80" spans="1:17" s="1" customFormat="1" ht="75" hidden="1" x14ac:dyDescent="0.25">
      <c r="A80" s="60"/>
      <c r="B80" s="22"/>
      <c r="C80" s="37" t="s">
        <v>99</v>
      </c>
      <c r="D80" s="6" t="s">
        <v>16</v>
      </c>
      <c r="E80" s="6" t="s">
        <v>95</v>
      </c>
      <c r="F80" s="6" t="s">
        <v>100</v>
      </c>
      <c r="G80" s="7" t="s">
        <v>19</v>
      </c>
      <c r="H80" s="39">
        <f t="shared" si="85"/>
        <v>422981</v>
      </c>
      <c r="I80" s="43">
        <f>8840+8840</f>
        <v>17680</v>
      </c>
      <c r="J80" s="43">
        <f>304648+78140</f>
        <v>382788</v>
      </c>
      <c r="K80" s="88">
        <f>17915+4598</f>
        <v>22513</v>
      </c>
      <c r="L80" s="104">
        <f t="shared" si="22"/>
        <v>0</v>
      </c>
      <c r="M80" s="96">
        <f t="shared" si="86"/>
        <v>422981</v>
      </c>
      <c r="N80" s="43">
        <f>8840+8840</f>
        <v>17680</v>
      </c>
      <c r="O80" s="43">
        <f>304648+78140</f>
        <v>382788</v>
      </c>
      <c r="P80" s="88">
        <f>17915+4598</f>
        <v>22513</v>
      </c>
      <c r="Q80" s="111">
        <f t="shared" si="5"/>
        <v>40193</v>
      </c>
    </row>
    <row r="81" spans="1:17" s="1" customFormat="1" ht="75" x14ac:dyDescent="0.25">
      <c r="A81" s="60"/>
      <c r="B81" s="22"/>
      <c r="C81" s="37" t="s">
        <v>101</v>
      </c>
      <c r="D81" s="6" t="s">
        <v>16</v>
      </c>
      <c r="E81" s="6" t="s">
        <v>95</v>
      </c>
      <c r="F81" s="6" t="s">
        <v>100</v>
      </c>
      <c r="G81" s="7" t="s">
        <v>139</v>
      </c>
      <c r="H81" s="39">
        <f t="shared" si="85"/>
        <v>1822112</v>
      </c>
      <c r="I81" s="43">
        <v>0</v>
      </c>
      <c r="J81" s="43">
        <f>1751620-18880-11858</f>
        <v>1720882</v>
      </c>
      <c r="K81" s="88">
        <f>103036-1111-695</f>
        <v>101230</v>
      </c>
      <c r="L81" s="104">
        <f t="shared" si="22"/>
        <v>0</v>
      </c>
      <c r="M81" s="96">
        <f t="shared" si="86"/>
        <v>1822112</v>
      </c>
      <c r="N81" s="43">
        <v>0</v>
      </c>
      <c r="O81" s="43">
        <f>1751620-18880-11858-14733-10200-4080+29013</f>
        <v>1720882</v>
      </c>
      <c r="P81" s="88">
        <f>103036-1111-695-600-867-240+1707</f>
        <v>101230</v>
      </c>
      <c r="Q81" s="111">
        <f t="shared" ref="Q81:Q98" si="87">P81+N81</f>
        <v>101230</v>
      </c>
    </row>
    <row r="82" spans="1:17" s="1" customFormat="1" ht="75" hidden="1" x14ac:dyDescent="0.25">
      <c r="A82" s="60"/>
      <c r="B82" s="22"/>
      <c r="C82" s="37" t="s">
        <v>102</v>
      </c>
      <c r="D82" s="6" t="s">
        <v>35</v>
      </c>
      <c r="E82" s="6" t="s">
        <v>39</v>
      </c>
      <c r="F82" s="6" t="s">
        <v>103</v>
      </c>
      <c r="G82" s="7" t="s">
        <v>24</v>
      </c>
      <c r="H82" s="39">
        <f t="shared" si="85"/>
        <v>75121</v>
      </c>
      <c r="I82" s="43">
        <v>0</v>
      </c>
      <c r="J82" s="43">
        <f>22798+48034</f>
        <v>70832</v>
      </c>
      <c r="K82" s="88">
        <f>1380+2909</f>
        <v>4289</v>
      </c>
      <c r="L82" s="104">
        <f t="shared" si="22"/>
        <v>0</v>
      </c>
      <c r="M82" s="96">
        <f t="shared" si="86"/>
        <v>75121</v>
      </c>
      <c r="N82" s="43">
        <v>0</v>
      </c>
      <c r="O82" s="43">
        <f>22798+48034</f>
        <v>70832</v>
      </c>
      <c r="P82" s="88">
        <f>1380+2909</f>
        <v>4289</v>
      </c>
      <c r="Q82" s="111">
        <f t="shared" si="87"/>
        <v>4289</v>
      </c>
    </row>
    <row r="83" spans="1:17" s="1" customFormat="1" ht="45" hidden="1" x14ac:dyDescent="0.25">
      <c r="A83" s="60"/>
      <c r="B83" s="22"/>
      <c r="C83" s="37" t="s">
        <v>137</v>
      </c>
      <c r="D83" s="6" t="s">
        <v>21</v>
      </c>
      <c r="E83" s="6" t="s">
        <v>25</v>
      </c>
      <c r="F83" s="6" t="s">
        <v>143</v>
      </c>
      <c r="G83" s="7" t="s">
        <v>98</v>
      </c>
      <c r="H83" s="39">
        <f t="shared" si="85"/>
        <v>94822</v>
      </c>
      <c r="I83" s="43">
        <v>0</v>
      </c>
      <c r="J83" s="43">
        <v>94822</v>
      </c>
      <c r="K83" s="88">
        <v>0</v>
      </c>
      <c r="L83" s="104">
        <f t="shared" ref="L83:L98" si="88">M83-H83</f>
        <v>0</v>
      </c>
      <c r="M83" s="96">
        <f t="shared" si="86"/>
        <v>94822</v>
      </c>
      <c r="N83" s="43">
        <v>0</v>
      </c>
      <c r="O83" s="43">
        <v>94822</v>
      </c>
      <c r="P83" s="88">
        <v>0</v>
      </c>
      <c r="Q83" s="111">
        <f t="shared" si="87"/>
        <v>0</v>
      </c>
    </row>
    <row r="84" spans="1:17" s="1" customFormat="1" ht="45" hidden="1" x14ac:dyDescent="0.25">
      <c r="A84" s="60"/>
      <c r="B84" s="22"/>
      <c r="C84" s="37" t="s">
        <v>137</v>
      </c>
      <c r="D84" s="6" t="s">
        <v>21</v>
      </c>
      <c r="E84" s="6" t="s">
        <v>25</v>
      </c>
      <c r="F84" s="6" t="s">
        <v>103</v>
      </c>
      <c r="G84" s="7" t="s">
        <v>98</v>
      </c>
      <c r="H84" s="39">
        <f t="shared" ref="H84" si="89">SUM(I84:K84)</f>
        <v>104903</v>
      </c>
      <c r="I84" s="43">
        <v>0</v>
      </c>
      <c r="J84" s="43">
        <f>103530+1373</f>
        <v>104903</v>
      </c>
      <c r="K84" s="88">
        <v>0</v>
      </c>
      <c r="L84" s="104">
        <f t="shared" ref="L84" si="90">M84-H84</f>
        <v>0</v>
      </c>
      <c r="M84" s="96">
        <f t="shared" ref="M84" si="91">SUM(N84:P84)</f>
        <v>104903</v>
      </c>
      <c r="N84" s="43">
        <v>0</v>
      </c>
      <c r="O84" s="43">
        <f>103530+1373</f>
        <v>104903</v>
      </c>
      <c r="P84" s="88">
        <v>0</v>
      </c>
      <c r="Q84" s="111">
        <f t="shared" ref="Q84" si="92">P84+N84</f>
        <v>0</v>
      </c>
    </row>
    <row r="85" spans="1:17" s="1" customFormat="1" ht="45" hidden="1" x14ac:dyDescent="0.25">
      <c r="A85" s="22"/>
      <c r="B85" s="22"/>
      <c r="C85" s="6" t="s">
        <v>105</v>
      </c>
      <c r="D85" s="6" t="s">
        <v>21</v>
      </c>
      <c r="E85" s="6" t="s">
        <v>25</v>
      </c>
      <c r="F85" s="6" t="s">
        <v>106</v>
      </c>
      <c r="G85" s="7" t="s">
        <v>19</v>
      </c>
      <c r="H85" s="39">
        <f t="shared" si="85"/>
        <v>2000</v>
      </c>
      <c r="I85" s="43">
        <v>0</v>
      </c>
      <c r="J85" s="43">
        <v>2000</v>
      </c>
      <c r="K85" s="88">
        <v>0</v>
      </c>
      <c r="L85" s="104">
        <f t="shared" si="88"/>
        <v>0</v>
      </c>
      <c r="M85" s="96">
        <f t="shared" si="86"/>
        <v>2000</v>
      </c>
      <c r="N85" s="43">
        <v>0</v>
      </c>
      <c r="O85" s="43">
        <v>2000</v>
      </c>
      <c r="P85" s="88">
        <v>0</v>
      </c>
      <c r="Q85" s="111">
        <f t="shared" si="87"/>
        <v>0</v>
      </c>
    </row>
    <row r="86" spans="1:17" s="1" customFormat="1" ht="75" hidden="1" x14ac:dyDescent="0.25">
      <c r="A86" s="22"/>
      <c r="B86" s="22"/>
      <c r="C86" s="6" t="s">
        <v>145</v>
      </c>
      <c r="D86" s="6" t="s">
        <v>35</v>
      </c>
      <c r="E86" s="6" t="s">
        <v>39</v>
      </c>
      <c r="F86" s="6" t="s">
        <v>146</v>
      </c>
      <c r="G86" s="7" t="s">
        <v>104</v>
      </c>
      <c r="H86" s="39">
        <f t="shared" si="85"/>
        <v>599292</v>
      </c>
      <c r="I86" s="43">
        <v>0</v>
      </c>
      <c r="J86" s="43">
        <v>565072</v>
      </c>
      <c r="K86" s="88">
        <v>34220</v>
      </c>
      <c r="L86" s="104">
        <f t="shared" si="88"/>
        <v>0</v>
      </c>
      <c r="M86" s="96">
        <f t="shared" si="86"/>
        <v>599292</v>
      </c>
      <c r="N86" s="43">
        <v>0</v>
      </c>
      <c r="O86" s="43">
        <v>565072</v>
      </c>
      <c r="P86" s="88">
        <v>34220</v>
      </c>
      <c r="Q86" s="111">
        <f t="shared" si="87"/>
        <v>34220</v>
      </c>
    </row>
    <row r="87" spans="1:17" s="1" customFormat="1" ht="45" hidden="1" x14ac:dyDescent="0.25">
      <c r="A87" s="60"/>
      <c r="B87" s="22"/>
      <c r="C87" s="37" t="s">
        <v>157</v>
      </c>
      <c r="D87" s="6" t="s">
        <v>21</v>
      </c>
      <c r="E87" s="6" t="s">
        <v>156</v>
      </c>
      <c r="F87" s="6" t="s">
        <v>103</v>
      </c>
      <c r="G87" s="7" t="s">
        <v>98</v>
      </c>
      <c r="H87" s="39">
        <f t="shared" si="85"/>
        <v>116764</v>
      </c>
      <c r="I87" s="43">
        <v>0</v>
      </c>
      <c r="J87" s="43">
        <v>116764</v>
      </c>
      <c r="K87" s="88">
        <v>0</v>
      </c>
      <c r="L87" s="104">
        <f t="shared" si="88"/>
        <v>0</v>
      </c>
      <c r="M87" s="96">
        <f t="shared" si="86"/>
        <v>116764</v>
      </c>
      <c r="N87" s="43">
        <v>0</v>
      </c>
      <c r="O87" s="43">
        <v>116764</v>
      </c>
      <c r="P87" s="88">
        <v>0</v>
      </c>
      <c r="Q87" s="111">
        <f t="shared" si="87"/>
        <v>0</v>
      </c>
    </row>
    <row r="88" spans="1:17" s="1" customFormat="1" ht="60" hidden="1" x14ac:dyDescent="0.25">
      <c r="A88" s="60"/>
      <c r="B88" s="22"/>
      <c r="C88" s="37" t="s">
        <v>159</v>
      </c>
      <c r="D88" s="6" t="s">
        <v>16</v>
      </c>
      <c r="E88" s="6" t="s">
        <v>95</v>
      </c>
      <c r="F88" s="6" t="s">
        <v>18</v>
      </c>
      <c r="G88" s="7" t="s">
        <v>160</v>
      </c>
      <c r="H88" s="39">
        <f t="shared" si="85"/>
        <v>4693435</v>
      </c>
      <c r="I88" s="43">
        <v>0</v>
      </c>
      <c r="J88" s="43">
        <v>4432688</v>
      </c>
      <c r="K88" s="88">
        <v>260747</v>
      </c>
      <c r="L88" s="104">
        <f t="shared" si="88"/>
        <v>0</v>
      </c>
      <c r="M88" s="96">
        <f t="shared" si="86"/>
        <v>4693435</v>
      </c>
      <c r="N88" s="43">
        <v>0</v>
      </c>
      <c r="O88" s="43">
        <v>4432688</v>
      </c>
      <c r="P88" s="88">
        <v>260747</v>
      </c>
      <c r="Q88" s="111">
        <f t="shared" si="87"/>
        <v>260747</v>
      </c>
    </row>
    <row r="89" spans="1:17" s="36" customFormat="1" x14ac:dyDescent="0.25">
      <c r="A89" s="57"/>
      <c r="B89" s="33"/>
      <c r="C89" s="33" t="s">
        <v>88</v>
      </c>
      <c r="D89" s="33"/>
      <c r="E89" s="33"/>
      <c r="F89" s="33"/>
      <c r="G89" s="34"/>
      <c r="H89" s="35">
        <f>SUM(H90,H93,H96)</f>
        <v>27399805</v>
      </c>
      <c r="I89" s="44">
        <f t="shared" ref="I89:K89" si="93">SUM(I90,I93,I96)</f>
        <v>5516523</v>
      </c>
      <c r="J89" s="44">
        <f t="shared" si="93"/>
        <v>21883282</v>
      </c>
      <c r="K89" s="83">
        <f t="shared" si="93"/>
        <v>0</v>
      </c>
      <c r="L89" s="107">
        <f t="shared" si="88"/>
        <v>0</v>
      </c>
      <c r="M89" s="93">
        <f>SUM(M90,M93,M96)</f>
        <v>27399805</v>
      </c>
      <c r="N89" s="44">
        <f t="shared" ref="N89:P89" si="94">SUM(N90,N93,N96)</f>
        <v>5516523</v>
      </c>
      <c r="O89" s="44">
        <f t="shared" si="94"/>
        <v>21883282</v>
      </c>
      <c r="P89" s="83">
        <f t="shared" si="94"/>
        <v>0</v>
      </c>
      <c r="Q89" s="111">
        <f t="shared" si="87"/>
        <v>5516523</v>
      </c>
    </row>
    <row r="90" spans="1:17" s="15" customFormat="1" hidden="1" x14ac:dyDescent="0.25">
      <c r="A90" s="58">
        <v>600</v>
      </c>
      <c r="B90" s="13"/>
      <c r="C90" s="13" t="s">
        <v>107</v>
      </c>
      <c r="D90" s="13"/>
      <c r="E90" s="13"/>
      <c r="F90" s="13"/>
      <c r="G90" s="14"/>
      <c r="H90" s="28">
        <f>H91</f>
        <v>21754145</v>
      </c>
      <c r="I90" s="41">
        <f t="shared" ref="I90:K91" si="95">I91</f>
        <v>3263122</v>
      </c>
      <c r="J90" s="41">
        <f t="shared" si="95"/>
        <v>18491023</v>
      </c>
      <c r="K90" s="84">
        <f t="shared" si="95"/>
        <v>0</v>
      </c>
      <c r="L90" s="104">
        <f t="shared" si="88"/>
        <v>0</v>
      </c>
      <c r="M90" s="94">
        <f>M91</f>
        <v>21754145</v>
      </c>
      <c r="N90" s="41">
        <f t="shared" ref="N90:P91" si="96">N91</f>
        <v>3263122</v>
      </c>
      <c r="O90" s="41">
        <f t="shared" si="96"/>
        <v>18491023</v>
      </c>
      <c r="P90" s="84">
        <f t="shared" si="96"/>
        <v>0</v>
      </c>
      <c r="Q90" s="111">
        <f t="shared" si="87"/>
        <v>3263122</v>
      </c>
    </row>
    <row r="91" spans="1:17" s="2" customFormat="1" ht="30" hidden="1" x14ac:dyDescent="0.25">
      <c r="A91" s="63"/>
      <c r="B91" s="16">
        <v>60015</v>
      </c>
      <c r="C91" s="16" t="s">
        <v>108</v>
      </c>
      <c r="D91" s="16"/>
      <c r="E91" s="16"/>
      <c r="F91" s="16"/>
      <c r="G91" s="17"/>
      <c r="H91" s="27">
        <f>H92</f>
        <v>21754145</v>
      </c>
      <c r="I91" s="42">
        <f t="shared" si="95"/>
        <v>3263122</v>
      </c>
      <c r="J91" s="42">
        <f t="shared" si="95"/>
        <v>18491023</v>
      </c>
      <c r="K91" s="85">
        <f t="shared" si="95"/>
        <v>0</v>
      </c>
      <c r="L91" s="104">
        <f t="shared" si="88"/>
        <v>0</v>
      </c>
      <c r="M91" s="95">
        <f>M92</f>
        <v>21754145</v>
      </c>
      <c r="N91" s="42">
        <f t="shared" si="96"/>
        <v>3263122</v>
      </c>
      <c r="O91" s="42">
        <f t="shared" si="96"/>
        <v>18491023</v>
      </c>
      <c r="P91" s="85">
        <f t="shared" si="96"/>
        <v>0</v>
      </c>
      <c r="Q91" s="111">
        <f t="shared" si="87"/>
        <v>3263122</v>
      </c>
    </row>
    <row r="92" spans="1:17" s="1" customFormat="1" ht="120" hidden="1" x14ac:dyDescent="0.25">
      <c r="A92" s="62"/>
      <c r="B92" s="6"/>
      <c r="C92" s="6" t="s">
        <v>115</v>
      </c>
      <c r="D92" s="6" t="s">
        <v>77</v>
      </c>
      <c r="E92" s="6" t="s">
        <v>109</v>
      </c>
      <c r="F92" s="6" t="s">
        <v>18</v>
      </c>
      <c r="G92" s="7" t="s">
        <v>153</v>
      </c>
      <c r="H92" s="39">
        <f>SUM(I92:K92)</f>
        <v>21754145</v>
      </c>
      <c r="I92" s="43">
        <f>6795647-3532525</f>
        <v>3263122</v>
      </c>
      <c r="J92" s="43">
        <f>38508667-20017644</f>
        <v>18491023</v>
      </c>
      <c r="K92" s="88">
        <v>0</v>
      </c>
      <c r="L92" s="104">
        <f t="shared" si="88"/>
        <v>0</v>
      </c>
      <c r="M92" s="96">
        <f>SUM(N92:P92)</f>
        <v>21754145</v>
      </c>
      <c r="N92" s="43">
        <v>3263122</v>
      </c>
      <c r="O92" s="43">
        <v>18491023</v>
      </c>
      <c r="P92" s="88">
        <v>0</v>
      </c>
      <c r="Q92" s="111">
        <f t="shared" si="87"/>
        <v>3263122</v>
      </c>
    </row>
    <row r="93" spans="1:17" s="15" customFormat="1" hidden="1" x14ac:dyDescent="0.25">
      <c r="A93" s="58">
        <v>801</v>
      </c>
      <c r="B93" s="13"/>
      <c r="C93" s="13" t="s">
        <v>13</v>
      </c>
      <c r="D93" s="13"/>
      <c r="E93" s="13"/>
      <c r="F93" s="13"/>
      <c r="G93" s="14"/>
      <c r="H93" s="28">
        <f>H94</f>
        <v>5645660</v>
      </c>
      <c r="I93" s="41">
        <f t="shared" ref="I93:K93" si="97">I94</f>
        <v>2253401</v>
      </c>
      <c r="J93" s="41">
        <f t="shared" si="97"/>
        <v>3392259</v>
      </c>
      <c r="K93" s="84">
        <f t="shared" si="97"/>
        <v>0</v>
      </c>
      <c r="L93" s="104">
        <f t="shared" si="88"/>
        <v>0</v>
      </c>
      <c r="M93" s="94">
        <f>M94</f>
        <v>5645660</v>
      </c>
      <c r="N93" s="41">
        <f t="shared" ref="N93:P94" si="98">N94</f>
        <v>2253401</v>
      </c>
      <c r="O93" s="41">
        <f t="shared" si="98"/>
        <v>3392259</v>
      </c>
      <c r="P93" s="84">
        <f t="shared" si="98"/>
        <v>0</v>
      </c>
      <c r="Q93" s="111">
        <f t="shared" si="87"/>
        <v>2253401</v>
      </c>
    </row>
    <row r="94" spans="1:17" s="18" customFormat="1" hidden="1" x14ac:dyDescent="0.25">
      <c r="A94" s="59"/>
      <c r="B94" s="16">
        <v>80195</v>
      </c>
      <c r="C94" s="16" t="s">
        <v>20</v>
      </c>
      <c r="D94" s="16"/>
      <c r="E94" s="16"/>
      <c r="F94" s="16"/>
      <c r="G94" s="17"/>
      <c r="H94" s="27">
        <f>H95</f>
        <v>5645660</v>
      </c>
      <c r="I94" s="42">
        <f t="shared" ref="I94:K94" si="99">I95</f>
        <v>2253401</v>
      </c>
      <c r="J94" s="42">
        <f t="shared" si="99"/>
        <v>3392259</v>
      </c>
      <c r="K94" s="85">
        <f t="shared" si="99"/>
        <v>0</v>
      </c>
      <c r="L94" s="104">
        <f t="shared" si="88"/>
        <v>0</v>
      </c>
      <c r="M94" s="95">
        <f>M95</f>
        <v>5645660</v>
      </c>
      <c r="N94" s="42">
        <f t="shared" si="98"/>
        <v>2253401</v>
      </c>
      <c r="O94" s="42">
        <f t="shared" si="98"/>
        <v>3392259</v>
      </c>
      <c r="P94" s="85">
        <f t="shared" si="98"/>
        <v>0</v>
      </c>
      <c r="Q94" s="111">
        <f t="shared" si="87"/>
        <v>2253401</v>
      </c>
    </row>
    <row r="95" spans="1:17" s="1" customFormat="1" ht="75" hidden="1" x14ac:dyDescent="0.25">
      <c r="A95" s="60"/>
      <c r="B95" s="22"/>
      <c r="C95" s="37" t="s">
        <v>151</v>
      </c>
      <c r="D95" s="6" t="s">
        <v>16</v>
      </c>
      <c r="E95" s="6" t="s">
        <v>17</v>
      </c>
      <c r="F95" s="6" t="s">
        <v>18</v>
      </c>
      <c r="G95" s="7" t="s">
        <v>104</v>
      </c>
      <c r="H95" s="39">
        <f>SUM(I95:K95)</f>
        <v>5645660</v>
      </c>
      <c r="I95" s="43">
        <v>2253401</v>
      </c>
      <c r="J95" s="43">
        <v>3392259</v>
      </c>
      <c r="K95" s="88">
        <v>0</v>
      </c>
      <c r="L95" s="104">
        <f t="shared" si="88"/>
        <v>0</v>
      </c>
      <c r="M95" s="96">
        <f>SUM(N95:P95)</f>
        <v>5645660</v>
      </c>
      <c r="N95" s="43">
        <v>2253401</v>
      </c>
      <c r="O95" s="43">
        <v>3392259</v>
      </c>
      <c r="P95" s="88">
        <v>0</v>
      </c>
      <c r="Q95" s="111">
        <f t="shared" si="87"/>
        <v>2253401</v>
      </c>
    </row>
    <row r="96" spans="1:17" s="15" customFormat="1" hidden="1" x14ac:dyDescent="0.25">
      <c r="A96" s="58">
        <v>852</v>
      </c>
      <c r="B96" s="13"/>
      <c r="C96" s="13" t="s">
        <v>42</v>
      </c>
      <c r="D96" s="13"/>
      <c r="E96" s="13"/>
      <c r="F96" s="13"/>
      <c r="G96" s="14"/>
      <c r="H96" s="28">
        <f>H97</f>
        <v>0</v>
      </c>
      <c r="I96" s="41">
        <f t="shared" ref="I96:K96" si="100">I97</f>
        <v>0</v>
      </c>
      <c r="J96" s="41">
        <f t="shared" si="100"/>
        <v>0</v>
      </c>
      <c r="K96" s="84">
        <f t="shared" si="100"/>
        <v>0</v>
      </c>
      <c r="L96" s="104">
        <f t="shared" si="88"/>
        <v>0</v>
      </c>
      <c r="M96" s="94">
        <f>M97</f>
        <v>0</v>
      </c>
      <c r="N96" s="41">
        <f t="shared" ref="N96:P97" si="101">N97</f>
        <v>0</v>
      </c>
      <c r="O96" s="41">
        <f t="shared" si="101"/>
        <v>0</v>
      </c>
      <c r="P96" s="84">
        <f t="shared" si="101"/>
        <v>0</v>
      </c>
      <c r="Q96" s="111">
        <f t="shared" si="87"/>
        <v>0</v>
      </c>
    </row>
    <row r="97" spans="1:17" s="2" customFormat="1" hidden="1" x14ac:dyDescent="0.25">
      <c r="A97" s="63"/>
      <c r="B97" s="16">
        <v>85295</v>
      </c>
      <c r="C97" s="40" t="s">
        <v>20</v>
      </c>
      <c r="D97" s="16"/>
      <c r="E97" s="16"/>
      <c r="F97" s="16"/>
      <c r="G97" s="17"/>
      <c r="H97" s="27">
        <f>H98</f>
        <v>0</v>
      </c>
      <c r="I97" s="42">
        <f t="shared" ref="I97:K97" si="102">I98</f>
        <v>0</v>
      </c>
      <c r="J97" s="42">
        <f t="shared" si="102"/>
        <v>0</v>
      </c>
      <c r="K97" s="85">
        <f t="shared" si="102"/>
        <v>0</v>
      </c>
      <c r="L97" s="104">
        <f t="shared" si="88"/>
        <v>0</v>
      </c>
      <c r="M97" s="95">
        <f>M98</f>
        <v>0</v>
      </c>
      <c r="N97" s="42">
        <f t="shared" si="101"/>
        <v>0</v>
      </c>
      <c r="O97" s="42">
        <f t="shared" si="101"/>
        <v>0</v>
      </c>
      <c r="P97" s="85">
        <f t="shared" si="101"/>
        <v>0</v>
      </c>
      <c r="Q97" s="111">
        <f t="shared" si="87"/>
        <v>0</v>
      </c>
    </row>
    <row r="98" spans="1:17" s="1" customFormat="1" ht="60.75" hidden="1" thickBot="1" x14ac:dyDescent="0.3">
      <c r="A98" s="65"/>
      <c r="B98" s="66"/>
      <c r="C98" s="67" t="s">
        <v>110</v>
      </c>
      <c r="D98" s="68" t="s">
        <v>16</v>
      </c>
      <c r="E98" s="68" t="s">
        <v>111</v>
      </c>
      <c r="F98" s="68" t="s">
        <v>18</v>
      </c>
      <c r="G98" s="69" t="s">
        <v>41</v>
      </c>
      <c r="H98" s="70">
        <f>SUM(I98:K98)</f>
        <v>0</v>
      </c>
      <c r="I98" s="71">
        <v>0</v>
      </c>
      <c r="J98" s="71"/>
      <c r="K98" s="89"/>
      <c r="L98" s="104">
        <f t="shared" si="88"/>
        <v>0</v>
      </c>
      <c r="M98" s="97">
        <f>SUM(N98:P98)</f>
        <v>0</v>
      </c>
      <c r="N98" s="71">
        <v>0</v>
      </c>
      <c r="O98" s="71"/>
      <c r="P98" s="89"/>
      <c r="Q98" s="112">
        <f t="shared" si="87"/>
        <v>0</v>
      </c>
    </row>
    <row r="99" spans="1:17" s="1" customFormat="1" x14ac:dyDescent="0.25">
      <c r="A99" s="19"/>
      <c r="B99" s="19"/>
      <c r="C99" s="19"/>
      <c r="D99" s="19"/>
      <c r="E99" s="19"/>
      <c r="F99" s="19"/>
      <c r="G99" s="50"/>
      <c r="H99" s="51"/>
      <c r="I99" s="50"/>
      <c r="J99" s="50"/>
      <c r="K99" s="50"/>
      <c r="L99" s="101"/>
      <c r="M99" s="51"/>
      <c r="N99" s="50"/>
      <c r="O99" s="50"/>
      <c r="P99" s="50"/>
    </row>
    <row r="100" spans="1:17" s="1" customFormat="1" x14ac:dyDescent="0.25">
      <c r="A100" s="19"/>
      <c r="B100" s="19"/>
      <c r="C100" s="19"/>
      <c r="D100" s="19"/>
      <c r="E100" s="19"/>
      <c r="F100" s="19"/>
      <c r="G100" s="50"/>
      <c r="H100" s="51"/>
      <c r="I100" s="50"/>
      <c r="J100" s="50"/>
      <c r="K100" s="50"/>
      <c r="L100" s="101"/>
      <c r="M100" s="51"/>
      <c r="N100" s="50"/>
      <c r="O100" s="50"/>
      <c r="P100" s="50"/>
    </row>
    <row r="101" spans="1:17" s="1" customFormat="1" x14ac:dyDescent="0.25">
      <c r="A101" s="19"/>
      <c r="B101" s="19"/>
      <c r="C101" s="19"/>
      <c r="D101" s="19"/>
      <c r="E101" s="19"/>
      <c r="F101" s="19"/>
      <c r="G101" s="50"/>
      <c r="H101" s="51"/>
      <c r="I101" s="50"/>
      <c r="J101" s="50"/>
      <c r="K101" s="50"/>
      <c r="L101" s="101"/>
      <c r="M101" s="51"/>
      <c r="N101" s="50"/>
      <c r="O101" s="50"/>
      <c r="P101" s="50"/>
    </row>
    <row r="102" spans="1:17" x14ac:dyDescent="0.25">
      <c r="A102" s="38"/>
      <c r="B102" s="38"/>
      <c r="C102" s="38"/>
      <c r="D102" s="38"/>
      <c r="E102" s="38"/>
      <c r="F102" s="38"/>
      <c r="G102" s="52"/>
      <c r="H102" s="53"/>
      <c r="I102" s="52"/>
      <c r="J102" s="52"/>
      <c r="K102" s="52"/>
      <c r="M102" s="53"/>
      <c r="N102" s="52"/>
      <c r="O102" s="52"/>
      <c r="P102" s="52"/>
    </row>
    <row r="103" spans="1:17" x14ac:dyDescent="0.25">
      <c r="A103" s="38"/>
      <c r="B103" s="38"/>
      <c r="C103" s="38"/>
      <c r="D103" s="38"/>
      <c r="E103" s="38"/>
      <c r="F103" s="38"/>
      <c r="G103" s="52"/>
      <c r="H103" s="53"/>
      <c r="I103" s="52"/>
      <c r="J103" s="52"/>
      <c r="K103" s="52"/>
      <c r="M103" s="53"/>
      <c r="N103" s="52"/>
      <c r="O103" s="52"/>
      <c r="P103" s="52"/>
    </row>
    <row r="104" spans="1:17" x14ac:dyDescent="0.25">
      <c r="A104" s="38"/>
      <c r="B104" s="38"/>
      <c r="C104" s="38"/>
      <c r="D104" s="38"/>
      <c r="E104" s="38"/>
      <c r="F104" s="38"/>
      <c r="G104" s="52"/>
      <c r="H104" s="53"/>
      <c r="I104" s="52"/>
      <c r="J104" s="52"/>
      <c r="K104" s="52"/>
      <c r="M104" s="53"/>
      <c r="N104" s="52"/>
      <c r="O104" s="52"/>
      <c r="P104" s="52"/>
    </row>
    <row r="105" spans="1:17" x14ac:dyDescent="0.25">
      <c r="A105" s="38"/>
      <c r="B105" s="38"/>
      <c r="C105" s="38"/>
      <c r="D105" s="38"/>
      <c r="E105" s="38"/>
      <c r="F105" s="38"/>
      <c r="G105" s="52"/>
      <c r="H105" s="53"/>
      <c r="I105" s="52"/>
      <c r="J105" s="52"/>
      <c r="K105" s="52"/>
      <c r="M105" s="53"/>
      <c r="N105" s="52"/>
      <c r="O105" s="52"/>
      <c r="P105" s="52"/>
    </row>
    <row r="106" spans="1:17" x14ac:dyDescent="0.25">
      <c r="A106" s="38"/>
      <c r="B106" s="38"/>
      <c r="C106" s="38"/>
      <c r="D106" s="38"/>
      <c r="E106" s="38"/>
      <c r="F106" s="38"/>
      <c r="G106" s="52"/>
      <c r="H106" s="53"/>
      <c r="I106" s="52"/>
      <c r="J106" s="52"/>
      <c r="K106" s="52"/>
      <c r="M106" s="53"/>
      <c r="N106" s="52"/>
      <c r="O106" s="52"/>
      <c r="P106" s="52"/>
    </row>
    <row r="107" spans="1:17" x14ac:dyDescent="0.25">
      <c r="A107" s="38"/>
      <c r="B107" s="38"/>
      <c r="C107" s="38"/>
      <c r="D107" s="38"/>
      <c r="E107" s="38"/>
      <c r="F107" s="38"/>
      <c r="G107" s="52"/>
      <c r="H107" s="53"/>
      <c r="I107" s="52"/>
      <c r="J107" s="52"/>
      <c r="K107" s="52"/>
      <c r="M107" s="53"/>
      <c r="N107" s="52"/>
      <c r="O107" s="52"/>
      <c r="P107" s="52"/>
    </row>
    <row r="108" spans="1:17" x14ac:dyDescent="0.25">
      <c r="A108" s="38"/>
      <c r="B108" s="38"/>
      <c r="C108" s="38"/>
      <c r="D108" s="38"/>
      <c r="E108" s="38"/>
      <c r="F108" s="38"/>
      <c r="G108" s="52"/>
      <c r="H108" s="53"/>
      <c r="I108" s="52"/>
      <c r="J108" s="52"/>
      <c r="K108" s="52"/>
      <c r="M108" s="53"/>
      <c r="N108" s="52"/>
      <c r="O108" s="52"/>
      <c r="P108" s="52"/>
    </row>
    <row r="109" spans="1:17" x14ac:dyDescent="0.25">
      <c r="A109" s="38"/>
      <c r="B109" s="38"/>
      <c r="C109" s="38"/>
      <c r="D109" s="38"/>
      <c r="E109" s="38"/>
      <c r="F109" s="38"/>
      <c r="G109" s="52"/>
      <c r="H109" s="53"/>
      <c r="I109" s="52"/>
      <c r="J109" s="52"/>
      <c r="K109" s="52"/>
      <c r="M109" s="53"/>
      <c r="N109" s="52"/>
      <c r="O109" s="52"/>
      <c r="P109" s="52"/>
    </row>
    <row r="110" spans="1:17" x14ac:dyDescent="0.25">
      <c r="A110" s="38"/>
      <c r="B110" s="38"/>
      <c r="C110" s="38"/>
      <c r="D110" s="38"/>
      <c r="E110" s="38"/>
      <c r="F110" s="38"/>
      <c r="G110" s="52"/>
      <c r="H110" s="53"/>
      <c r="I110" s="52"/>
      <c r="J110" s="52"/>
      <c r="K110" s="52"/>
      <c r="M110" s="53"/>
      <c r="N110" s="52"/>
      <c r="O110" s="52"/>
      <c r="P110" s="52"/>
    </row>
    <row r="111" spans="1:17" x14ac:dyDescent="0.25">
      <c r="A111" s="38"/>
      <c r="B111" s="38"/>
      <c r="C111" s="38"/>
      <c r="D111" s="38"/>
      <c r="E111" s="38"/>
      <c r="F111" s="38"/>
      <c r="G111" s="52"/>
      <c r="H111" s="53"/>
      <c r="I111" s="52"/>
      <c r="J111" s="52"/>
      <c r="K111" s="52"/>
      <c r="M111" s="53"/>
      <c r="N111" s="52"/>
      <c r="O111" s="52"/>
      <c r="P111" s="52"/>
    </row>
    <row r="112" spans="1:17" x14ac:dyDescent="0.25">
      <c r="A112" s="38"/>
      <c r="B112" s="38"/>
      <c r="C112" s="38"/>
      <c r="D112" s="38"/>
      <c r="E112" s="38"/>
      <c r="F112" s="38"/>
      <c r="G112" s="52"/>
      <c r="H112" s="53"/>
      <c r="I112" s="52"/>
      <c r="J112" s="52"/>
      <c r="K112" s="52"/>
      <c r="M112" s="53"/>
      <c r="N112" s="52"/>
      <c r="O112" s="52"/>
      <c r="P112" s="52"/>
    </row>
    <row r="113" spans="1:16" x14ac:dyDescent="0.25">
      <c r="A113" s="38"/>
      <c r="B113" s="38"/>
      <c r="C113" s="38"/>
      <c r="D113" s="38"/>
      <c r="E113" s="38"/>
      <c r="F113" s="38"/>
      <c r="G113" s="52"/>
      <c r="H113" s="53"/>
      <c r="I113" s="52"/>
      <c r="J113" s="52"/>
      <c r="K113" s="52"/>
      <c r="M113" s="53"/>
      <c r="N113" s="52"/>
      <c r="O113" s="52"/>
      <c r="P113" s="52"/>
    </row>
    <row r="114" spans="1:16" x14ac:dyDescent="0.25">
      <c r="A114" s="38"/>
      <c r="B114" s="38"/>
      <c r="C114" s="38"/>
      <c r="D114" s="38"/>
      <c r="E114" s="38"/>
      <c r="F114" s="38"/>
      <c r="G114" s="52"/>
      <c r="H114" s="53"/>
      <c r="I114" s="52"/>
      <c r="J114" s="52"/>
      <c r="K114" s="52"/>
      <c r="M114" s="53"/>
      <c r="N114" s="52"/>
      <c r="O114" s="52"/>
      <c r="P114" s="52"/>
    </row>
    <row r="115" spans="1:16" x14ac:dyDescent="0.25">
      <c r="A115" s="38"/>
      <c r="B115" s="38"/>
      <c r="C115" s="38"/>
      <c r="D115" s="38"/>
      <c r="E115" s="38"/>
      <c r="F115" s="38"/>
      <c r="G115" s="52"/>
      <c r="H115" s="53"/>
      <c r="I115" s="52"/>
      <c r="J115" s="52"/>
      <c r="K115" s="52"/>
      <c r="M115" s="53"/>
      <c r="N115" s="52"/>
      <c r="O115" s="52"/>
      <c r="P115" s="52"/>
    </row>
    <row r="116" spans="1:16" x14ac:dyDescent="0.25">
      <c r="A116" s="38"/>
      <c r="B116" s="38"/>
      <c r="C116" s="38"/>
      <c r="D116" s="38"/>
      <c r="E116" s="38"/>
      <c r="F116" s="38"/>
      <c r="G116" s="52"/>
      <c r="H116" s="53"/>
      <c r="I116" s="52"/>
      <c r="J116" s="52"/>
      <c r="K116" s="52"/>
      <c r="M116" s="53"/>
      <c r="N116" s="52"/>
      <c r="O116" s="52"/>
      <c r="P116" s="52"/>
    </row>
    <row r="117" spans="1:16" x14ac:dyDescent="0.25">
      <c r="A117" s="38"/>
      <c r="B117" s="38"/>
      <c r="C117" s="38"/>
      <c r="D117" s="38"/>
      <c r="E117" s="38"/>
      <c r="F117" s="38"/>
      <c r="G117" s="38"/>
      <c r="H117" s="54"/>
      <c r="I117" s="38"/>
      <c r="J117" s="38"/>
      <c r="K117" s="38"/>
      <c r="M117" s="54"/>
      <c r="N117" s="38"/>
      <c r="O117" s="38"/>
      <c r="P117" s="38"/>
    </row>
    <row r="118" spans="1:16" x14ac:dyDescent="0.25">
      <c r="A118" s="38"/>
      <c r="B118" s="38"/>
      <c r="C118" s="38"/>
      <c r="D118" s="38"/>
      <c r="E118" s="38"/>
      <c r="F118" s="38"/>
      <c r="G118" s="38"/>
      <c r="H118" s="54"/>
      <c r="I118" s="38"/>
      <c r="J118" s="38"/>
      <c r="K118" s="38"/>
      <c r="M118" s="54"/>
      <c r="N118" s="38"/>
      <c r="O118" s="38"/>
      <c r="P118" s="38"/>
    </row>
    <row r="119" spans="1:16" x14ac:dyDescent="0.25">
      <c r="A119" s="38"/>
      <c r="B119" s="38"/>
      <c r="C119" s="38"/>
      <c r="D119" s="38"/>
      <c r="E119" s="38"/>
      <c r="F119" s="38"/>
      <c r="G119" s="38"/>
      <c r="H119" s="54"/>
      <c r="I119" s="38"/>
      <c r="J119" s="38"/>
      <c r="K119" s="38"/>
      <c r="M119" s="54"/>
      <c r="N119" s="38"/>
      <c r="O119" s="38"/>
      <c r="P119" s="38"/>
    </row>
    <row r="120" spans="1:16" x14ac:dyDescent="0.25">
      <c r="A120" s="38"/>
      <c r="B120" s="38"/>
      <c r="C120" s="38"/>
      <c r="D120" s="38"/>
      <c r="E120" s="38"/>
      <c r="F120" s="38"/>
      <c r="G120" s="38"/>
      <c r="H120" s="54"/>
      <c r="I120" s="38"/>
      <c r="J120" s="38"/>
      <c r="K120" s="38"/>
      <c r="M120" s="54"/>
      <c r="N120" s="38"/>
      <c r="O120" s="38"/>
      <c r="P120" s="38"/>
    </row>
    <row r="121" spans="1:16" x14ac:dyDescent="0.25">
      <c r="A121" s="38"/>
      <c r="B121" s="38"/>
      <c r="C121" s="38"/>
      <c r="D121" s="38"/>
      <c r="E121" s="38"/>
      <c r="F121" s="38"/>
      <c r="G121" s="38"/>
      <c r="H121" s="54"/>
      <c r="I121" s="38"/>
      <c r="J121" s="38"/>
      <c r="K121" s="38"/>
      <c r="M121" s="54"/>
      <c r="N121" s="38"/>
      <c r="O121" s="38"/>
      <c r="P121" s="38"/>
    </row>
    <row r="122" spans="1:16" x14ac:dyDescent="0.25">
      <c r="A122" s="38"/>
      <c r="B122" s="38"/>
      <c r="C122" s="38"/>
      <c r="D122" s="38"/>
      <c r="E122" s="38"/>
      <c r="F122" s="38"/>
      <c r="G122" s="38"/>
      <c r="H122" s="54"/>
      <c r="I122" s="38"/>
      <c r="J122" s="38"/>
      <c r="K122" s="38"/>
      <c r="M122" s="54"/>
      <c r="N122" s="38"/>
      <c r="O122" s="38"/>
      <c r="P122" s="38"/>
    </row>
    <row r="123" spans="1:16" x14ac:dyDescent="0.25">
      <c r="A123" s="38"/>
      <c r="B123" s="38"/>
      <c r="C123" s="38"/>
      <c r="D123" s="38"/>
      <c r="E123" s="38"/>
      <c r="F123" s="38"/>
      <c r="G123" s="38"/>
      <c r="H123" s="54"/>
      <c r="I123" s="38"/>
      <c r="J123" s="38"/>
      <c r="K123" s="38"/>
      <c r="M123" s="54"/>
      <c r="N123" s="38"/>
      <c r="O123" s="38"/>
      <c r="P123" s="38"/>
    </row>
    <row r="124" spans="1:16" x14ac:dyDescent="0.25">
      <c r="A124" s="38"/>
      <c r="B124" s="38"/>
      <c r="C124" s="38"/>
      <c r="D124" s="38"/>
      <c r="E124" s="38"/>
      <c r="F124" s="38"/>
      <c r="G124" s="38"/>
      <c r="H124" s="54"/>
      <c r="I124" s="38"/>
      <c r="J124" s="38"/>
      <c r="K124" s="38"/>
      <c r="M124" s="54"/>
      <c r="N124" s="38"/>
      <c r="O124" s="38"/>
      <c r="P124" s="38"/>
    </row>
    <row r="125" spans="1:16" x14ac:dyDescent="0.25">
      <c r="A125" s="38"/>
      <c r="B125" s="38"/>
      <c r="C125" s="38"/>
      <c r="D125" s="38"/>
      <c r="E125" s="38"/>
      <c r="F125" s="38"/>
      <c r="G125" s="38"/>
      <c r="H125" s="54"/>
      <c r="I125" s="38"/>
      <c r="J125" s="38"/>
      <c r="K125" s="38"/>
      <c r="M125" s="54"/>
      <c r="N125" s="38"/>
      <c r="O125" s="38"/>
      <c r="P125" s="38"/>
    </row>
    <row r="126" spans="1:16" x14ac:dyDescent="0.25">
      <c r="A126" s="38"/>
      <c r="B126" s="38"/>
      <c r="C126" s="38"/>
      <c r="D126" s="38"/>
      <c r="E126" s="38"/>
      <c r="F126" s="38"/>
      <c r="G126" s="38"/>
      <c r="H126" s="54"/>
      <c r="I126" s="38"/>
      <c r="J126" s="38"/>
      <c r="K126" s="38"/>
      <c r="M126" s="54"/>
      <c r="N126" s="38"/>
      <c r="O126" s="38"/>
      <c r="P126" s="38"/>
    </row>
    <row r="127" spans="1:16" x14ac:dyDescent="0.25">
      <c r="A127" s="38"/>
      <c r="B127" s="38"/>
      <c r="C127" s="38"/>
      <c r="D127" s="38"/>
      <c r="E127" s="38"/>
      <c r="F127" s="38"/>
      <c r="G127" s="38"/>
      <c r="H127" s="54"/>
      <c r="I127" s="38"/>
      <c r="J127" s="38"/>
      <c r="K127" s="38"/>
      <c r="M127" s="54"/>
      <c r="N127" s="38"/>
      <c r="O127" s="38"/>
      <c r="P127" s="38"/>
    </row>
    <row r="128" spans="1:16" x14ac:dyDescent="0.25">
      <c r="A128" s="38"/>
      <c r="B128" s="38"/>
      <c r="C128" s="38"/>
      <c r="D128" s="38"/>
      <c r="E128" s="38"/>
      <c r="F128" s="38"/>
      <c r="G128" s="38"/>
      <c r="H128" s="54"/>
      <c r="I128" s="38"/>
      <c r="J128" s="38"/>
      <c r="K128" s="38"/>
      <c r="M128" s="54"/>
      <c r="N128" s="38"/>
      <c r="O128" s="38"/>
      <c r="P128" s="38"/>
    </row>
    <row r="129" spans="1:16" x14ac:dyDescent="0.25">
      <c r="A129" s="38"/>
      <c r="B129" s="38"/>
      <c r="C129" s="38"/>
      <c r="D129" s="38"/>
      <c r="E129" s="38"/>
      <c r="F129" s="38"/>
      <c r="G129" s="38"/>
      <c r="H129" s="54"/>
      <c r="I129" s="38"/>
      <c r="J129" s="38"/>
      <c r="K129" s="38"/>
      <c r="M129" s="54"/>
      <c r="N129" s="38"/>
      <c r="O129" s="38"/>
      <c r="P129" s="38"/>
    </row>
    <row r="130" spans="1:16" x14ac:dyDescent="0.25">
      <c r="A130" s="38"/>
      <c r="B130" s="38"/>
      <c r="C130" s="38"/>
      <c r="D130" s="38"/>
      <c r="E130" s="38"/>
      <c r="F130" s="38"/>
      <c r="G130" s="38"/>
      <c r="H130" s="54"/>
      <c r="I130" s="38"/>
      <c r="J130" s="38"/>
      <c r="K130" s="38"/>
      <c r="M130" s="54"/>
      <c r="N130" s="38"/>
      <c r="O130" s="38"/>
      <c r="P130" s="38"/>
    </row>
    <row r="131" spans="1:16" x14ac:dyDescent="0.25">
      <c r="A131" s="38"/>
      <c r="B131" s="38"/>
      <c r="C131" s="38"/>
      <c r="D131" s="38"/>
      <c r="E131" s="38"/>
      <c r="F131" s="38"/>
      <c r="G131" s="38"/>
      <c r="H131" s="54"/>
      <c r="I131" s="38"/>
      <c r="J131" s="38"/>
      <c r="K131" s="38"/>
      <c r="M131" s="54"/>
      <c r="N131" s="38"/>
      <c r="O131" s="38"/>
      <c r="P131" s="38"/>
    </row>
    <row r="132" spans="1:16" x14ac:dyDescent="0.25">
      <c r="A132" s="38"/>
      <c r="B132" s="38"/>
      <c r="C132" s="38"/>
      <c r="D132" s="38"/>
      <c r="E132" s="38"/>
      <c r="F132" s="38"/>
      <c r="G132" s="38"/>
      <c r="H132" s="54"/>
      <c r="I132" s="38"/>
      <c r="J132" s="38"/>
      <c r="K132" s="38"/>
      <c r="M132" s="54"/>
      <c r="N132" s="38"/>
      <c r="O132" s="38"/>
      <c r="P132" s="38"/>
    </row>
    <row r="133" spans="1:16" x14ac:dyDescent="0.25">
      <c r="A133" s="38"/>
      <c r="B133" s="38"/>
      <c r="C133" s="38"/>
      <c r="D133" s="38"/>
      <c r="E133" s="38"/>
      <c r="F133" s="38"/>
      <c r="G133" s="38"/>
      <c r="H133" s="54"/>
      <c r="I133" s="38"/>
      <c r="J133" s="38"/>
      <c r="K133" s="38"/>
      <c r="M133" s="54"/>
      <c r="N133" s="38"/>
      <c r="O133" s="38"/>
      <c r="P133" s="38"/>
    </row>
    <row r="134" spans="1:16" x14ac:dyDescent="0.25">
      <c r="A134" s="38"/>
      <c r="B134" s="38"/>
      <c r="C134" s="38"/>
      <c r="D134" s="38"/>
      <c r="E134" s="38"/>
      <c r="F134" s="38"/>
      <c r="G134" s="38"/>
      <c r="H134" s="54"/>
      <c r="I134" s="38"/>
      <c r="J134" s="38"/>
      <c r="K134" s="38"/>
      <c r="M134" s="54"/>
      <c r="N134" s="38"/>
      <c r="O134" s="38"/>
      <c r="P134" s="38"/>
    </row>
    <row r="135" spans="1:16" x14ac:dyDescent="0.25">
      <c r="A135" s="38"/>
      <c r="B135" s="38"/>
      <c r="C135" s="38"/>
      <c r="D135" s="38"/>
      <c r="E135" s="38"/>
      <c r="F135" s="38"/>
      <c r="G135" s="38"/>
      <c r="H135" s="54"/>
      <c r="I135" s="38"/>
      <c r="J135" s="38"/>
      <c r="K135" s="38"/>
      <c r="M135" s="54"/>
      <c r="N135" s="38"/>
      <c r="O135" s="38"/>
      <c r="P135" s="38"/>
    </row>
    <row r="136" spans="1:16" x14ac:dyDescent="0.25">
      <c r="A136" s="38"/>
      <c r="B136" s="38"/>
      <c r="C136" s="38"/>
      <c r="D136" s="38"/>
      <c r="E136" s="38"/>
      <c r="F136" s="38"/>
      <c r="G136" s="38"/>
      <c r="H136" s="54"/>
      <c r="I136" s="38"/>
      <c r="J136" s="38"/>
      <c r="K136" s="38"/>
      <c r="M136" s="54"/>
      <c r="N136" s="38"/>
      <c r="O136" s="38"/>
      <c r="P136" s="38"/>
    </row>
    <row r="137" spans="1:16" x14ac:dyDescent="0.25">
      <c r="A137" s="38"/>
      <c r="B137" s="38"/>
      <c r="C137" s="38"/>
      <c r="D137" s="38"/>
      <c r="E137" s="38"/>
      <c r="F137" s="38"/>
      <c r="G137" s="38"/>
      <c r="H137" s="54"/>
      <c r="I137" s="38"/>
      <c r="J137" s="38"/>
      <c r="K137" s="38"/>
      <c r="M137" s="54"/>
      <c r="N137" s="38"/>
      <c r="O137" s="38"/>
      <c r="P137" s="38"/>
    </row>
    <row r="138" spans="1:16" x14ac:dyDescent="0.25">
      <c r="A138" s="38"/>
      <c r="B138" s="38"/>
      <c r="C138" s="38"/>
      <c r="D138" s="38"/>
      <c r="E138" s="38"/>
      <c r="F138" s="38"/>
      <c r="G138" s="38"/>
      <c r="H138" s="54"/>
      <c r="I138" s="38"/>
      <c r="J138" s="38"/>
      <c r="K138" s="38"/>
      <c r="M138" s="54"/>
      <c r="N138" s="38"/>
      <c r="O138" s="38"/>
      <c r="P138" s="38"/>
    </row>
    <row r="139" spans="1:16" x14ac:dyDescent="0.25">
      <c r="A139" s="38"/>
      <c r="B139" s="38"/>
      <c r="C139" s="38"/>
      <c r="D139" s="38"/>
      <c r="E139" s="38"/>
      <c r="F139" s="38"/>
      <c r="G139" s="38"/>
      <c r="H139" s="54"/>
      <c r="I139" s="38"/>
      <c r="J139" s="38"/>
      <c r="K139" s="38"/>
      <c r="M139" s="54"/>
      <c r="N139" s="38"/>
      <c r="O139" s="38"/>
      <c r="P139" s="38"/>
    </row>
    <row r="140" spans="1:16" x14ac:dyDescent="0.25">
      <c r="A140" s="38"/>
      <c r="B140" s="38"/>
      <c r="C140" s="38"/>
      <c r="D140" s="38"/>
      <c r="E140" s="38"/>
      <c r="F140" s="38"/>
      <c r="G140" s="38"/>
      <c r="H140" s="54"/>
      <c r="I140" s="38"/>
      <c r="J140" s="38"/>
      <c r="K140" s="38"/>
      <c r="M140" s="54"/>
      <c r="N140" s="38"/>
      <c r="O140" s="38"/>
      <c r="P140" s="38"/>
    </row>
    <row r="141" spans="1:16" x14ac:dyDescent="0.25">
      <c r="A141" s="38"/>
      <c r="B141" s="38"/>
      <c r="C141" s="38"/>
      <c r="D141" s="38"/>
      <c r="E141" s="38"/>
      <c r="F141" s="38"/>
      <c r="G141" s="38"/>
      <c r="H141" s="54"/>
      <c r="I141" s="38"/>
      <c r="J141" s="38"/>
      <c r="K141" s="38"/>
      <c r="M141" s="54"/>
      <c r="N141" s="38"/>
      <c r="O141" s="38"/>
      <c r="P141" s="38"/>
    </row>
    <row r="142" spans="1:16" x14ac:dyDescent="0.25">
      <c r="A142" s="38"/>
      <c r="B142" s="38"/>
      <c r="C142" s="38"/>
      <c r="D142" s="38"/>
      <c r="E142" s="38"/>
      <c r="F142" s="38"/>
      <c r="G142" s="38"/>
      <c r="H142" s="54"/>
      <c r="I142" s="38"/>
      <c r="J142" s="38"/>
      <c r="K142" s="38"/>
      <c r="M142" s="54"/>
      <c r="N142" s="38"/>
      <c r="O142" s="38"/>
      <c r="P142" s="38"/>
    </row>
    <row r="143" spans="1:16" x14ac:dyDescent="0.25">
      <c r="A143" s="38"/>
      <c r="B143" s="38"/>
      <c r="C143" s="38"/>
      <c r="D143" s="38"/>
      <c r="E143" s="38"/>
      <c r="F143" s="38"/>
      <c r="G143" s="38"/>
      <c r="H143" s="54"/>
      <c r="I143" s="38"/>
      <c r="J143" s="38"/>
      <c r="K143" s="38"/>
      <c r="M143" s="54"/>
      <c r="N143" s="38"/>
      <c r="O143" s="38"/>
      <c r="P143" s="38"/>
    </row>
    <row r="144" spans="1:16" x14ac:dyDescent="0.25">
      <c r="A144" s="38"/>
      <c r="B144" s="38"/>
      <c r="C144" s="38"/>
      <c r="D144" s="38"/>
      <c r="E144" s="38"/>
      <c r="F144" s="38"/>
      <c r="G144" s="38"/>
      <c r="H144" s="54"/>
      <c r="I144" s="38"/>
      <c r="J144" s="38"/>
      <c r="K144" s="38"/>
      <c r="M144" s="54"/>
      <c r="N144" s="38"/>
      <c r="O144" s="38"/>
      <c r="P144" s="38"/>
    </row>
    <row r="145" spans="1:16" x14ac:dyDescent="0.25">
      <c r="A145" s="38"/>
      <c r="B145" s="38"/>
      <c r="C145" s="38"/>
      <c r="D145" s="38"/>
      <c r="E145" s="38"/>
      <c r="F145" s="38"/>
      <c r="G145" s="38"/>
      <c r="H145" s="54"/>
      <c r="I145" s="38"/>
      <c r="J145" s="38"/>
      <c r="K145" s="38"/>
      <c r="M145" s="54"/>
      <c r="N145" s="38"/>
      <c r="O145" s="38"/>
      <c r="P145" s="38"/>
    </row>
    <row r="146" spans="1:16" x14ac:dyDescent="0.25">
      <c r="A146" s="38"/>
      <c r="B146" s="38"/>
      <c r="C146" s="38"/>
      <c r="D146" s="38"/>
      <c r="E146" s="38"/>
      <c r="F146" s="38"/>
      <c r="G146" s="38"/>
      <c r="H146" s="54"/>
      <c r="I146" s="38"/>
      <c r="J146" s="38"/>
      <c r="K146" s="38"/>
      <c r="M146" s="54"/>
      <c r="N146" s="38"/>
      <c r="O146" s="38"/>
      <c r="P146" s="38"/>
    </row>
    <row r="147" spans="1:16" x14ac:dyDescent="0.25">
      <c r="A147" s="38"/>
      <c r="B147" s="38"/>
      <c r="C147" s="38"/>
      <c r="D147" s="38"/>
      <c r="E147" s="38"/>
      <c r="F147" s="38"/>
      <c r="G147" s="38"/>
      <c r="H147" s="54"/>
      <c r="I147" s="38"/>
      <c r="J147" s="38"/>
      <c r="K147" s="38"/>
      <c r="M147" s="54"/>
      <c r="N147" s="38"/>
      <c r="O147" s="38"/>
      <c r="P147" s="38"/>
    </row>
    <row r="148" spans="1:16" x14ac:dyDescent="0.25">
      <c r="A148" s="38"/>
      <c r="B148" s="38"/>
      <c r="C148" s="38"/>
      <c r="D148" s="38"/>
      <c r="E148" s="38"/>
      <c r="F148" s="38"/>
      <c r="G148" s="38"/>
      <c r="H148" s="54"/>
      <c r="I148" s="38"/>
      <c r="J148" s="38"/>
      <c r="K148" s="38"/>
      <c r="M148" s="54"/>
      <c r="N148" s="38"/>
      <c r="O148" s="38"/>
      <c r="P148" s="38"/>
    </row>
    <row r="149" spans="1:16" x14ac:dyDescent="0.25">
      <c r="A149" s="38"/>
      <c r="B149" s="38"/>
      <c r="C149" s="38"/>
      <c r="D149" s="38"/>
      <c r="E149" s="38"/>
      <c r="F149" s="38"/>
      <c r="G149" s="38"/>
      <c r="H149" s="54"/>
      <c r="I149" s="38"/>
      <c r="J149" s="38"/>
      <c r="K149" s="38"/>
      <c r="M149" s="54"/>
      <c r="N149" s="38"/>
      <c r="O149" s="38"/>
      <c r="P149" s="38"/>
    </row>
    <row r="150" spans="1:16" x14ac:dyDescent="0.25">
      <c r="A150" s="38"/>
      <c r="B150" s="38"/>
      <c r="C150" s="38"/>
      <c r="D150" s="38"/>
      <c r="E150" s="38"/>
      <c r="F150" s="38"/>
      <c r="G150" s="38"/>
      <c r="H150" s="54"/>
      <c r="I150" s="38"/>
      <c r="J150" s="38"/>
      <c r="K150" s="38"/>
      <c r="M150" s="54"/>
      <c r="N150" s="38"/>
      <c r="O150" s="38"/>
      <c r="P150" s="38"/>
    </row>
    <row r="151" spans="1:16" x14ac:dyDescent="0.25">
      <c r="A151" s="38"/>
      <c r="B151" s="38"/>
      <c r="C151" s="38"/>
      <c r="D151" s="38"/>
      <c r="E151" s="38"/>
      <c r="F151" s="38"/>
      <c r="G151" s="38"/>
      <c r="H151" s="54"/>
      <c r="I151" s="38"/>
      <c r="J151" s="38"/>
      <c r="K151" s="38"/>
      <c r="M151" s="54"/>
      <c r="N151" s="38"/>
      <c r="O151" s="38"/>
      <c r="P151" s="38"/>
    </row>
    <row r="152" spans="1:16" x14ac:dyDescent="0.25">
      <c r="A152" s="38"/>
      <c r="B152" s="38"/>
      <c r="C152" s="38"/>
      <c r="D152" s="38"/>
      <c r="E152" s="38"/>
      <c r="F152" s="38"/>
      <c r="G152" s="38"/>
      <c r="H152" s="54"/>
      <c r="I152" s="38"/>
      <c r="J152" s="38"/>
      <c r="K152" s="38"/>
      <c r="M152" s="54"/>
      <c r="N152" s="38"/>
      <c r="O152" s="38"/>
      <c r="P152" s="38"/>
    </row>
    <row r="153" spans="1:16" x14ac:dyDescent="0.25">
      <c r="A153" s="38"/>
      <c r="B153" s="38"/>
      <c r="C153" s="38"/>
      <c r="D153" s="38"/>
      <c r="E153" s="38"/>
      <c r="F153" s="38"/>
      <c r="G153" s="38"/>
      <c r="H153" s="54"/>
      <c r="I153" s="38"/>
      <c r="J153" s="38"/>
      <c r="K153" s="38"/>
      <c r="M153" s="54"/>
      <c r="N153" s="38"/>
      <c r="O153" s="38"/>
      <c r="P153" s="38"/>
    </row>
    <row r="154" spans="1:16" x14ac:dyDescent="0.25">
      <c r="A154" s="38"/>
      <c r="B154" s="38"/>
      <c r="C154" s="38"/>
      <c r="D154" s="38"/>
      <c r="E154" s="38"/>
      <c r="F154" s="38"/>
      <c r="G154" s="38"/>
      <c r="H154" s="54"/>
      <c r="I154" s="38"/>
      <c r="J154" s="38"/>
      <c r="K154" s="38"/>
      <c r="M154" s="54"/>
      <c r="N154" s="38"/>
      <c r="O154" s="38"/>
      <c r="P154" s="38"/>
    </row>
    <row r="155" spans="1:16" x14ac:dyDescent="0.25">
      <c r="A155" s="38"/>
      <c r="B155" s="38"/>
      <c r="C155" s="38"/>
      <c r="D155" s="38"/>
      <c r="E155" s="38"/>
      <c r="F155" s="38"/>
      <c r="G155" s="38"/>
      <c r="H155" s="54"/>
      <c r="I155" s="38"/>
      <c r="J155" s="38"/>
      <c r="K155" s="38"/>
      <c r="M155" s="54"/>
      <c r="N155" s="38"/>
      <c r="O155" s="38"/>
      <c r="P155" s="38"/>
    </row>
    <row r="156" spans="1:16" x14ac:dyDescent="0.25">
      <c r="A156" s="38"/>
      <c r="B156" s="38"/>
      <c r="C156" s="38"/>
      <c r="D156" s="38"/>
      <c r="E156" s="38"/>
      <c r="F156" s="38"/>
      <c r="G156" s="38"/>
      <c r="H156" s="54"/>
      <c r="I156" s="38"/>
      <c r="J156" s="38"/>
      <c r="K156" s="38"/>
      <c r="M156" s="54"/>
      <c r="N156" s="38"/>
      <c r="O156" s="38"/>
      <c r="P156" s="38"/>
    </row>
    <row r="157" spans="1:16" x14ac:dyDescent="0.25">
      <c r="A157" s="38"/>
      <c r="B157" s="38"/>
      <c r="C157" s="38"/>
      <c r="D157" s="38"/>
      <c r="E157" s="38"/>
      <c r="F157" s="38"/>
      <c r="G157" s="38"/>
      <c r="H157" s="54"/>
      <c r="I157" s="38"/>
      <c r="J157" s="38"/>
      <c r="K157" s="38"/>
      <c r="M157" s="54"/>
      <c r="N157" s="38"/>
      <c r="O157" s="38"/>
      <c r="P157" s="38"/>
    </row>
    <row r="158" spans="1:16" x14ac:dyDescent="0.25">
      <c r="A158" s="38"/>
      <c r="B158" s="38"/>
      <c r="C158" s="38"/>
      <c r="D158" s="38"/>
      <c r="E158" s="38"/>
      <c r="F158" s="38"/>
      <c r="G158" s="38"/>
      <c r="H158" s="54"/>
      <c r="I158" s="38"/>
      <c r="J158" s="38"/>
      <c r="K158" s="38"/>
      <c r="M158" s="54"/>
      <c r="N158" s="38"/>
      <c r="O158" s="38"/>
      <c r="P158" s="38"/>
    </row>
    <row r="159" spans="1:16" x14ac:dyDescent="0.25">
      <c r="A159" s="38"/>
      <c r="B159" s="38"/>
      <c r="C159" s="38"/>
      <c r="D159" s="38"/>
      <c r="E159" s="38"/>
      <c r="F159" s="38"/>
      <c r="G159" s="38"/>
      <c r="H159" s="54"/>
      <c r="I159" s="38"/>
      <c r="J159" s="38"/>
      <c r="K159" s="38"/>
      <c r="M159" s="54"/>
      <c r="N159" s="38"/>
      <c r="O159" s="38"/>
      <c r="P159" s="38"/>
    </row>
    <row r="160" spans="1:16" x14ac:dyDescent="0.25">
      <c r="A160" s="38"/>
      <c r="B160" s="38"/>
      <c r="C160" s="38"/>
      <c r="D160" s="38"/>
      <c r="E160" s="38"/>
      <c r="F160" s="38"/>
      <c r="G160" s="38"/>
      <c r="H160" s="54"/>
      <c r="I160" s="38"/>
      <c r="J160" s="38"/>
      <c r="K160" s="38"/>
      <c r="M160" s="54"/>
      <c r="N160" s="38"/>
      <c r="O160" s="38"/>
      <c r="P160" s="38"/>
    </row>
    <row r="161" spans="1:16" x14ac:dyDescent="0.25">
      <c r="A161" s="38"/>
      <c r="B161" s="38"/>
      <c r="C161" s="38"/>
      <c r="D161" s="38"/>
      <c r="E161" s="38"/>
      <c r="F161" s="38"/>
      <c r="G161" s="38"/>
      <c r="H161" s="54"/>
      <c r="I161" s="38"/>
      <c r="J161" s="38"/>
      <c r="K161" s="38"/>
      <c r="M161" s="54"/>
      <c r="N161" s="38"/>
      <c r="O161" s="38"/>
      <c r="P161" s="38"/>
    </row>
    <row r="162" spans="1:16" x14ac:dyDescent="0.25">
      <c r="A162" s="38"/>
      <c r="B162" s="38"/>
      <c r="C162" s="38"/>
      <c r="D162" s="38"/>
      <c r="E162" s="38"/>
      <c r="F162" s="38"/>
      <c r="G162" s="38"/>
      <c r="H162" s="54"/>
      <c r="I162" s="38"/>
      <c r="J162" s="38"/>
      <c r="K162" s="38"/>
      <c r="M162" s="54"/>
      <c r="N162" s="38"/>
      <c r="O162" s="38"/>
      <c r="P162" s="38"/>
    </row>
    <row r="163" spans="1:16" x14ac:dyDescent="0.25">
      <c r="A163" s="38"/>
      <c r="B163" s="38"/>
      <c r="C163" s="38"/>
      <c r="D163" s="38"/>
      <c r="E163" s="38"/>
      <c r="F163" s="38"/>
      <c r="G163" s="38"/>
      <c r="H163" s="54"/>
      <c r="I163" s="38"/>
      <c r="J163" s="38"/>
      <c r="K163" s="38"/>
      <c r="M163" s="54"/>
      <c r="N163" s="38"/>
      <c r="O163" s="38"/>
      <c r="P163" s="38"/>
    </row>
    <row r="164" spans="1:16" x14ac:dyDescent="0.25">
      <c r="A164" s="38"/>
      <c r="B164" s="38"/>
      <c r="C164" s="38"/>
      <c r="D164" s="38"/>
      <c r="E164" s="38"/>
      <c r="F164" s="38"/>
      <c r="G164" s="38"/>
      <c r="H164" s="54"/>
      <c r="I164" s="38"/>
      <c r="J164" s="38"/>
      <c r="K164" s="38"/>
      <c r="M164" s="54"/>
      <c r="N164" s="38"/>
      <c r="O164" s="38"/>
      <c r="P164" s="38"/>
    </row>
    <row r="165" spans="1:16" x14ac:dyDescent="0.25">
      <c r="A165" s="38"/>
      <c r="B165" s="38"/>
      <c r="C165" s="38"/>
      <c r="D165" s="38"/>
      <c r="E165" s="38"/>
      <c r="F165" s="38"/>
      <c r="G165" s="38"/>
      <c r="H165" s="54"/>
      <c r="I165" s="38"/>
      <c r="J165" s="38"/>
      <c r="K165" s="38"/>
      <c r="M165" s="54"/>
      <c r="N165" s="38"/>
      <c r="O165" s="38"/>
      <c r="P165" s="38"/>
    </row>
    <row r="166" spans="1:16" x14ac:dyDescent="0.25">
      <c r="A166" s="38"/>
      <c r="B166" s="38"/>
      <c r="C166" s="38"/>
      <c r="D166" s="38"/>
      <c r="E166" s="38"/>
      <c r="F166" s="38"/>
      <c r="G166" s="38"/>
      <c r="H166" s="54"/>
      <c r="I166" s="38"/>
      <c r="J166" s="38"/>
      <c r="K166" s="38"/>
      <c r="M166" s="54"/>
      <c r="N166" s="38"/>
      <c r="O166" s="38"/>
      <c r="P166" s="38"/>
    </row>
    <row r="167" spans="1:16" x14ac:dyDescent="0.25">
      <c r="A167" s="38"/>
      <c r="B167" s="38"/>
      <c r="C167" s="38"/>
      <c r="D167" s="38"/>
      <c r="E167" s="38"/>
      <c r="F167" s="38"/>
      <c r="G167" s="38"/>
      <c r="H167" s="54"/>
      <c r="I167" s="38"/>
      <c r="J167" s="38"/>
      <c r="K167" s="38"/>
      <c r="M167" s="54"/>
      <c r="N167" s="38"/>
      <c r="O167" s="38"/>
      <c r="P167" s="38"/>
    </row>
    <row r="168" spans="1:16" x14ac:dyDescent="0.25">
      <c r="A168" s="38"/>
      <c r="B168" s="38"/>
      <c r="C168" s="38"/>
      <c r="D168" s="38"/>
      <c r="E168" s="38"/>
      <c r="F168" s="38"/>
      <c r="G168" s="38"/>
      <c r="H168" s="54"/>
      <c r="I168" s="38"/>
      <c r="J168" s="38"/>
      <c r="K168" s="38"/>
      <c r="M168" s="54"/>
      <c r="N168" s="38"/>
      <c r="O168" s="38"/>
      <c r="P168" s="38"/>
    </row>
    <row r="169" spans="1:16" x14ac:dyDescent="0.25">
      <c r="A169" s="38"/>
      <c r="B169" s="38"/>
      <c r="C169" s="38"/>
      <c r="D169" s="38"/>
      <c r="E169" s="38"/>
      <c r="F169" s="38"/>
      <c r="G169" s="38"/>
      <c r="H169" s="54"/>
      <c r="I169" s="38"/>
      <c r="J169" s="38"/>
      <c r="K169" s="38"/>
      <c r="M169" s="54"/>
      <c r="N169" s="38"/>
      <c r="O169" s="38"/>
      <c r="P169" s="38"/>
    </row>
    <row r="170" spans="1:16" x14ac:dyDescent="0.25">
      <c r="A170" s="38"/>
      <c r="B170" s="38"/>
      <c r="C170" s="38"/>
      <c r="D170" s="38"/>
      <c r="E170" s="38"/>
      <c r="F170" s="38"/>
      <c r="G170" s="38"/>
      <c r="H170" s="54"/>
      <c r="I170" s="38"/>
      <c r="J170" s="38"/>
      <c r="K170" s="38"/>
      <c r="M170" s="54"/>
      <c r="N170" s="38"/>
      <c r="O170" s="38"/>
      <c r="P170" s="38"/>
    </row>
    <row r="171" spans="1:16" x14ac:dyDescent="0.25">
      <c r="A171" s="38"/>
      <c r="B171" s="38"/>
      <c r="C171" s="38"/>
      <c r="D171" s="38"/>
      <c r="E171" s="38"/>
      <c r="F171" s="38"/>
      <c r="G171" s="38"/>
      <c r="H171" s="54"/>
      <c r="I171" s="38"/>
      <c r="J171" s="38"/>
      <c r="K171" s="38"/>
      <c r="M171" s="54"/>
      <c r="N171" s="38"/>
      <c r="O171" s="38"/>
      <c r="P171" s="38"/>
    </row>
    <row r="172" spans="1:16" x14ac:dyDescent="0.25">
      <c r="A172" s="38"/>
      <c r="B172" s="38"/>
      <c r="C172" s="38"/>
      <c r="D172" s="38"/>
      <c r="E172" s="38"/>
      <c r="F172" s="38"/>
      <c r="G172" s="38"/>
      <c r="H172" s="54"/>
      <c r="I172" s="38"/>
      <c r="J172" s="38"/>
      <c r="K172" s="38"/>
      <c r="M172" s="54"/>
      <c r="N172" s="38"/>
      <c r="O172" s="38"/>
      <c r="P172" s="38"/>
    </row>
    <row r="173" spans="1:16" x14ac:dyDescent="0.25">
      <c r="A173" s="38"/>
      <c r="B173" s="38"/>
      <c r="C173" s="38"/>
      <c r="D173" s="38"/>
      <c r="E173" s="38"/>
      <c r="F173" s="38"/>
      <c r="G173" s="38"/>
      <c r="H173" s="54"/>
      <c r="I173" s="38"/>
      <c r="J173" s="38"/>
      <c r="K173" s="38"/>
      <c r="M173" s="54"/>
      <c r="N173" s="38"/>
      <c r="O173" s="38"/>
      <c r="P173" s="38"/>
    </row>
    <row r="174" spans="1:16" x14ac:dyDescent="0.25">
      <c r="A174" s="38"/>
      <c r="B174" s="38"/>
      <c r="C174" s="38"/>
      <c r="D174" s="38"/>
      <c r="E174" s="38"/>
      <c r="F174" s="38"/>
      <c r="G174" s="38"/>
      <c r="H174" s="54"/>
      <c r="I174" s="38"/>
      <c r="J174" s="38"/>
      <c r="K174" s="38"/>
      <c r="M174" s="54"/>
      <c r="N174" s="38"/>
      <c r="O174" s="38"/>
      <c r="P174" s="38"/>
    </row>
    <row r="175" spans="1:16" x14ac:dyDescent="0.25">
      <c r="A175" s="38"/>
      <c r="B175" s="38"/>
      <c r="C175" s="38"/>
      <c r="D175" s="38"/>
      <c r="E175" s="38"/>
      <c r="F175" s="38"/>
      <c r="G175" s="38"/>
      <c r="H175" s="54"/>
      <c r="I175" s="38"/>
      <c r="J175" s="38"/>
      <c r="K175" s="38"/>
      <c r="M175" s="54"/>
      <c r="N175" s="38"/>
      <c r="O175" s="38"/>
      <c r="P175" s="38"/>
    </row>
    <row r="176" spans="1:16" x14ac:dyDescent="0.25">
      <c r="A176" s="38"/>
      <c r="B176" s="38"/>
      <c r="C176" s="38"/>
      <c r="D176" s="38"/>
      <c r="E176" s="38"/>
      <c r="F176" s="38"/>
      <c r="G176" s="38"/>
      <c r="H176" s="54"/>
      <c r="I176" s="38"/>
      <c r="J176" s="38"/>
      <c r="K176" s="38"/>
      <c r="M176" s="54"/>
      <c r="N176" s="38"/>
      <c r="O176" s="38"/>
      <c r="P176" s="38"/>
    </row>
    <row r="177" spans="1:16" x14ac:dyDescent="0.25">
      <c r="A177" s="38"/>
      <c r="B177" s="38"/>
      <c r="C177" s="38"/>
      <c r="D177" s="38"/>
      <c r="E177" s="38"/>
      <c r="F177" s="38"/>
      <c r="G177" s="38"/>
      <c r="H177" s="54"/>
      <c r="I177" s="38"/>
      <c r="J177" s="38"/>
      <c r="K177" s="38"/>
      <c r="M177" s="54"/>
      <c r="N177" s="38"/>
      <c r="O177" s="38"/>
      <c r="P177" s="38"/>
    </row>
    <row r="178" spans="1:16" x14ac:dyDescent="0.25">
      <c r="A178" s="38"/>
      <c r="B178" s="38"/>
      <c r="C178" s="38"/>
      <c r="D178" s="38"/>
      <c r="E178" s="38"/>
      <c r="F178" s="38"/>
      <c r="G178" s="38"/>
      <c r="H178" s="54"/>
      <c r="I178" s="38"/>
      <c r="J178" s="38"/>
      <c r="K178" s="38"/>
      <c r="M178" s="54"/>
      <c r="N178" s="38"/>
      <c r="O178" s="38"/>
      <c r="P178" s="38"/>
    </row>
    <row r="179" spans="1:16" x14ac:dyDescent="0.25">
      <c r="A179" s="38"/>
      <c r="B179" s="38"/>
      <c r="C179" s="38"/>
      <c r="D179" s="38"/>
      <c r="E179" s="38"/>
      <c r="F179" s="38"/>
      <c r="G179" s="38"/>
      <c r="H179" s="54"/>
      <c r="I179" s="38"/>
      <c r="J179" s="38"/>
      <c r="K179" s="38"/>
      <c r="M179" s="54"/>
      <c r="N179" s="38"/>
      <c r="O179" s="38"/>
      <c r="P179" s="38"/>
    </row>
    <row r="180" spans="1:16" x14ac:dyDescent="0.25">
      <c r="A180" s="38"/>
      <c r="B180" s="38"/>
      <c r="C180" s="38"/>
      <c r="D180" s="38"/>
      <c r="E180" s="38"/>
      <c r="F180" s="38"/>
      <c r="G180" s="38"/>
      <c r="H180" s="54"/>
      <c r="I180" s="38"/>
      <c r="J180" s="38"/>
      <c r="K180" s="38"/>
      <c r="M180" s="54"/>
      <c r="N180" s="38"/>
      <c r="O180" s="38"/>
      <c r="P180" s="38"/>
    </row>
    <row r="181" spans="1:16" x14ac:dyDescent="0.25">
      <c r="A181" s="38"/>
      <c r="B181" s="38"/>
      <c r="C181" s="38"/>
      <c r="D181" s="38"/>
      <c r="E181" s="38"/>
      <c r="F181" s="38"/>
      <c r="G181" s="38"/>
      <c r="H181" s="54"/>
      <c r="I181" s="38"/>
      <c r="J181" s="38"/>
      <c r="K181" s="38"/>
      <c r="M181" s="54"/>
      <c r="N181" s="38"/>
      <c r="O181" s="38"/>
      <c r="P181" s="38"/>
    </row>
    <row r="182" spans="1:16" x14ac:dyDescent="0.25">
      <c r="A182" s="38"/>
      <c r="B182" s="38"/>
      <c r="C182" s="38"/>
      <c r="D182" s="38"/>
      <c r="E182" s="38"/>
      <c r="F182" s="38"/>
      <c r="G182" s="38"/>
      <c r="H182" s="54"/>
      <c r="I182" s="38"/>
      <c r="J182" s="38"/>
      <c r="K182" s="38"/>
      <c r="M182" s="54"/>
      <c r="N182" s="38"/>
      <c r="O182" s="38"/>
      <c r="P182" s="38"/>
    </row>
    <row r="183" spans="1:16" x14ac:dyDescent="0.25">
      <c r="A183" s="38"/>
      <c r="B183" s="38"/>
      <c r="C183" s="38"/>
      <c r="D183" s="38"/>
      <c r="E183" s="38"/>
      <c r="F183" s="38"/>
      <c r="G183" s="38"/>
      <c r="H183" s="54"/>
      <c r="I183" s="38"/>
      <c r="J183" s="38"/>
      <c r="K183" s="38"/>
      <c r="M183" s="54"/>
      <c r="N183" s="38"/>
      <c r="O183" s="38"/>
      <c r="P183" s="38"/>
    </row>
    <row r="184" spans="1:16" x14ac:dyDescent="0.25">
      <c r="A184" s="38"/>
      <c r="B184" s="38"/>
      <c r="C184" s="38"/>
      <c r="D184" s="38"/>
      <c r="E184" s="38"/>
      <c r="F184" s="38"/>
      <c r="G184" s="38"/>
      <c r="H184" s="54"/>
      <c r="I184" s="38"/>
      <c r="J184" s="38"/>
      <c r="K184" s="38"/>
      <c r="M184" s="54"/>
      <c r="N184" s="38"/>
      <c r="O184" s="38"/>
      <c r="P184" s="38"/>
    </row>
    <row r="185" spans="1:16" x14ac:dyDescent="0.25">
      <c r="A185" s="38"/>
      <c r="B185" s="38"/>
      <c r="C185" s="38"/>
      <c r="D185" s="38"/>
      <c r="E185" s="38"/>
      <c r="F185" s="38"/>
      <c r="G185" s="38"/>
      <c r="H185" s="54"/>
      <c r="I185" s="38"/>
      <c r="J185" s="38"/>
      <c r="K185" s="38"/>
      <c r="M185" s="54"/>
      <c r="N185" s="38"/>
      <c r="O185" s="38"/>
      <c r="P185" s="38"/>
    </row>
    <row r="186" spans="1:16" x14ac:dyDescent="0.25">
      <c r="A186" s="38"/>
      <c r="B186" s="38"/>
      <c r="C186" s="38"/>
      <c r="D186" s="38"/>
      <c r="E186" s="38"/>
      <c r="F186" s="38"/>
      <c r="G186" s="38"/>
      <c r="H186" s="54"/>
      <c r="I186" s="38"/>
      <c r="J186" s="38"/>
      <c r="K186" s="38"/>
      <c r="M186" s="54"/>
      <c r="N186" s="38"/>
      <c r="O186" s="38"/>
      <c r="P186" s="38"/>
    </row>
    <row r="187" spans="1:16" x14ac:dyDescent="0.25">
      <c r="A187" s="38"/>
      <c r="B187" s="38"/>
      <c r="C187" s="38"/>
      <c r="D187" s="38"/>
      <c r="E187" s="38"/>
      <c r="F187" s="38"/>
      <c r="G187" s="38"/>
      <c r="H187" s="54"/>
      <c r="I187" s="38"/>
      <c r="J187" s="38"/>
      <c r="K187" s="38"/>
      <c r="M187" s="54"/>
      <c r="N187" s="38"/>
      <c r="O187" s="38"/>
      <c r="P187" s="38"/>
    </row>
    <row r="188" spans="1:16" x14ac:dyDescent="0.25">
      <c r="A188" s="38"/>
      <c r="B188" s="38"/>
      <c r="C188" s="38"/>
      <c r="D188" s="38"/>
      <c r="E188" s="38"/>
      <c r="F188" s="38"/>
      <c r="G188" s="38"/>
      <c r="H188" s="54"/>
      <c r="I188" s="38"/>
      <c r="J188" s="38"/>
      <c r="K188" s="38"/>
      <c r="M188" s="54"/>
      <c r="N188" s="38"/>
      <c r="O188" s="38"/>
      <c r="P188" s="38"/>
    </row>
    <row r="189" spans="1:16" x14ac:dyDescent="0.25">
      <c r="A189" s="38"/>
      <c r="B189" s="38"/>
      <c r="C189" s="38"/>
      <c r="D189" s="38"/>
      <c r="E189" s="38"/>
      <c r="F189" s="38"/>
      <c r="G189" s="38"/>
      <c r="H189" s="54"/>
      <c r="I189" s="38"/>
      <c r="J189" s="38"/>
      <c r="K189" s="38"/>
      <c r="M189" s="54"/>
      <c r="N189" s="38"/>
      <c r="O189" s="38"/>
      <c r="P189" s="38"/>
    </row>
    <row r="190" spans="1:16" x14ac:dyDescent="0.25">
      <c r="A190" s="38"/>
      <c r="B190" s="38"/>
      <c r="C190" s="38"/>
      <c r="D190" s="38"/>
      <c r="E190" s="38"/>
      <c r="F190" s="38"/>
      <c r="G190" s="38"/>
      <c r="H190" s="54"/>
      <c r="I190" s="38"/>
      <c r="J190" s="38"/>
      <c r="K190" s="38"/>
      <c r="M190" s="54"/>
      <c r="N190" s="38"/>
      <c r="O190" s="38"/>
      <c r="P190" s="38"/>
    </row>
    <row r="191" spans="1:16" x14ac:dyDescent="0.25">
      <c r="A191" s="38"/>
      <c r="B191" s="38"/>
      <c r="C191" s="38"/>
      <c r="D191" s="38"/>
      <c r="E191" s="38"/>
      <c r="F191" s="38"/>
      <c r="G191" s="38"/>
      <c r="H191" s="54"/>
      <c r="I191" s="38"/>
      <c r="J191" s="38"/>
      <c r="K191" s="38"/>
      <c r="M191" s="54"/>
      <c r="N191" s="38"/>
      <c r="O191" s="38"/>
      <c r="P191" s="38"/>
    </row>
    <row r="192" spans="1:16" x14ac:dyDescent="0.25">
      <c r="A192" s="38"/>
      <c r="B192" s="38"/>
      <c r="C192" s="38"/>
      <c r="D192" s="38"/>
      <c r="E192" s="38"/>
      <c r="F192" s="38"/>
      <c r="G192" s="38"/>
      <c r="H192" s="54"/>
      <c r="I192" s="38"/>
      <c r="J192" s="38"/>
      <c r="K192" s="38"/>
      <c r="M192" s="54"/>
      <c r="N192" s="38"/>
      <c r="O192" s="38"/>
      <c r="P192" s="38"/>
    </row>
    <row r="193" spans="1:16" x14ac:dyDescent="0.25">
      <c r="A193" s="38"/>
      <c r="B193" s="38"/>
      <c r="C193" s="38"/>
      <c r="D193" s="38"/>
      <c r="E193" s="38"/>
      <c r="F193" s="38"/>
      <c r="G193" s="38"/>
      <c r="H193" s="54"/>
      <c r="I193" s="38"/>
      <c r="J193" s="38"/>
      <c r="K193" s="38"/>
      <c r="M193" s="54"/>
      <c r="N193" s="38"/>
      <c r="O193" s="38"/>
      <c r="P193" s="38"/>
    </row>
    <row r="194" spans="1:16" x14ac:dyDescent="0.25">
      <c r="A194" s="38"/>
      <c r="B194" s="38"/>
      <c r="C194" s="38"/>
      <c r="D194" s="38"/>
      <c r="E194" s="38"/>
      <c r="F194" s="38"/>
      <c r="G194" s="38"/>
      <c r="H194" s="54"/>
      <c r="I194" s="38"/>
      <c r="J194" s="38"/>
      <c r="K194" s="38"/>
      <c r="M194" s="54"/>
      <c r="N194" s="38"/>
      <c r="O194" s="38"/>
      <c r="P194" s="38"/>
    </row>
    <row r="195" spans="1:16" x14ac:dyDescent="0.25">
      <c r="A195" s="38"/>
      <c r="B195" s="38"/>
      <c r="C195" s="38"/>
      <c r="D195" s="38"/>
      <c r="E195" s="38"/>
      <c r="F195" s="38"/>
      <c r="G195" s="38"/>
      <c r="H195" s="54"/>
      <c r="I195" s="38"/>
      <c r="J195" s="38"/>
      <c r="K195" s="38"/>
      <c r="M195" s="54"/>
      <c r="N195" s="38"/>
      <c r="O195" s="38"/>
      <c r="P195" s="38"/>
    </row>
    <row r="196" spans="1:16" x14ac:dyDescent="0.25">
      <c r="A196" s="38"/>
      <c r="B196" s="38"/>
      <c r="C196" s="38"/>
      <c r="D196" s="38"/>
      <c r="E196" s="38"/>
      <c r="F196" s="38"/>
      <c r="G196" s="38"/>
      <c r="H196" s="54"/>
      <c r="I196" s="38"/>
      <c r="J196" s="38"/>
      <c r="K196" s="38"/>
      <c r="M196" s="54"/>
      <c r="N196" s="38"/>
      <c r="O196" s="38"/>
      <c r="P196" s="38"/>
    </row>
    <row r="197" spans="1:16" x14ac:dyDescent="0.25">
      <c r="A197" s="38"/>
      <c r="B197" s="38"/>
      <c r="C197" s="38"/>
      <c r="D197" s="38"/>
      <c r="E197" s="38"/>
      <c r="F197" s="38"/>
      <c r="G197" s="38"/>
      <c r="H197" s="54"/>
      <c r="I197" s="38"/>
      <c r="J197" s="38"/>
      <c r="K197" s="38"/>
      <c r="M197" s="54"/>
      <c r="N197" s="38"/>
      <c r="O197" s="38"/>
      <c r="P197" s="38"/>
    </row>
    <row r="198" spans="1:16" x14ac:dyDescent="0.25">
      <c r="A198" s="38"/>
      <c r="B198" s="38"/>
      <c r="C198" s="38"/>
      <c r="D198" s="38"/>
      <c r="E198" s="38"/>
      <c r="F198" s="38"/>
      <c r="G198" s="38"/>
      <c r="H198" s="54"/>
      <c r="I198" s="38"/>
      <c r="J198" s="38"/>
      <c r="K198" s="38"/>
      <c r="M198" s="54"/>
      <c r="N198" s="38"/>
      <c r="O198" s="38"/>
      <c r="P198" s="38"/>
    </row>
    <row r="199" spans="1:16" x14ac:dyDescent="0.25">
      <c r="A199" s="38"/>
      <c r="B199" s="38"/>
      <c r="C199" s="38"/>
      <c r="D199" s="38"/>
      <c r="E199" s="38"/>
      <c r="F199" s="38"/>
      <c r="G199" s="38"/>
      <c r="H199" s="54"/>
      <c r="I199" s="38"/>
      <c r="J199" s="38"/>
      <c r="K199" s="38"/>
      <c r="M199" s="54"/>
      <c r="N199" s="38"/>
      <c r="O199" s="38"/>
      <c r="P199" s="38"/>
    </row>
    <row r="200" spans="1:16" x14ac:dyDescent="0.25">
      <c r="A200" s="38"/>
      <c r="B200" s="38"/>
      <c r="C200" s="38"/>
      <c r="D200" s="38"/>
      <c r="E200" s="38"/>
      <c r="F200" s="38"/>
      <c r="G200" s="38"/>
      <c r="H200" s="54"/>
      <c r="I200" s="38"/>
      <c r="J200" s="38"/>
      <c r="K200" s="38"/>
      <c r="M200" s="54"/>
      <c r="N200" s="38"/>
      <c r="O200" s="38"/>
      <c r="P200" s="38"/>
    </row>
    <row r="201" spans="1:16" x14ac:dyDescent="0.25">
      <c r="A201" s="38"/>
      <c r="B201" s="38"/>
      <c r="C201" s="38"/>
      <c r="D201" s="38"/>
      <c r="E201" s="38"/>
      <c r="F201" s="38"/>
      <c r="G201" s="38"/>
      <c r="H201" s="54"/>
      <c r="I201" s="38"/>
      <c r="J201" s="38"/>
      <c r="K201" s="38"/>
      <c r="M201" s="54"/>
      <c r="N201" s="38"/>
      <c r="O201" s="38"/>
      <c r="P201" s="38"/>
    </row>
    <row r="202" spans="1:16" x14ac:dyDescent="0.25">
      <c r="A202" s="38"/>
      <c r="B202" s="38"/>
      <c r="C202" s="38"/>
      <c r="D202" s="38"/>
      <c r="E202" s="38"/>
      <c r="F202" s="38"/>
      <c r="G202" s="38"/>
      <c r="H202" s="54"/>
      <c r="I202" s="38"/>
      <c r="J202" s="38"/>
      <c r="K202" s="38"/>
      <c r="M202" s="54"/>
      <c r="N202" s="38"/>
      <c r="O202" s="38"/>
      <c r="P202" s="38"/>
    </row>
    <row r="203" spans="1:16" x14ac:dyDescent="0.25">
      <c r="A203" s="38"/>
      <c r="B203" s="38"/>
      <c r="C203" s="38"/>
      <c r="D203" s="38"/>
      <c r="E203" s="38"/>
      <c r="F203" s="38"/>
      <c r="G203" s="38"/>
      <c r="H203" s="54"/>
      <c r="I203" s="38"/>
      <c r="J203" s="38"/>
      <c r="K203" s="38"/>
      <c r="M203" s="54"/>
      <c r="N203" s="38"/>
      <c r="O203" s="38"/>
      <c r="P203" s="38"/>
    </row>
    <row r="204" spans="1:16" x14ac:dyDescent="0.25">
      <c r="A204" s="38"/>
      <c r="B204" s="38"/>
      <c r="C204" s="38"/>
      <c r="D204" s="38"/>
      <c r="E204" s="38"/>
      <c r="F204" s="38"/>
      <c r="G204" s="38"/>
      <c r="H204" s="54"/>
      <c r="I204" s="38"/>
      <c r="J204" s="38"/>
      <c r="K204" s="38"/>
      <c r="M204" s="54"/>
      <c r="N204" s="38"/>
      <c r="O204" s="38"/>
      <c r="P204" s="38"/>
    </row>
    <row r="205" spans="1:16" x14ac:dyDescent="0.25">
      <c r="A205" s="38"/>
      <c r="B205" s="38"/>
      <c r="C205" s="38"/>
      <c r="D205" s="38"/>
      <c r="E205" s="38"/>
      <c r="F205" s="38"/>
      <c r="G205" s="38"/>
      <c r="H205" s="54"/>
      <c r="I205" s="38"/>
      <c r="J205" s="38"/>
      <c r="K205" s="38"/>
      <c r="M205" s="54"/>
      <c r="N205" s="38"/>
      <c r="O205" s="38"/>
      <c r="P205" s="38"/>
    </row>
    <row r="206" spans="1:16" x14ac:dyDescent="0.25">
      <c r="A206" s="38"/>
      <c r="B206" s="38"/>
      <c r="C206" s="38"/>
      <c r="D206" s="38"/>
      <c r="E206" s="38"/>
      <c r="F206" s="38"/>
      <c r="G206" s="38"/>
      <c r="H206" s="54"/>
      <c r="I206" s="38"/>
      <c r="J206" s="38"/>
      <c r="K206" s="38"/>
      <c r="M206" s="54"/>
      <c r="N206" s="38"/>
      <c r="O206" s="38"/>
      <c r="P206" s="38"/>
    </row>
    <row r="207" spans="1:16" x14ac:dyDescent="0.25">
      <c r="A207" s="38"/>
      <c r="B207" s="38"/>
      <c r="C207" s="38"/>
      <c r="D207" s="38"/>
      <c r="E207" s="38"/>
      <c r="F207" s="38"/>
      <c r="G207" s="38"/>
      <c r="H207" s="54"/>
      <c r="I207" s="38"/>
      <c r="J207" s="38"/>
      <c r="K207" s="38"/>
      <c r="M207" s="54"/>
      <c r="N207" s="38"/>
      <c r="O207" s="38"/>
      <c r="P207" s="38"/>
    </row>
    <row r="208" spans="1:16" x14ac:dyDescent="0.25">
      <c r="A208" s="38"/>
      <c r="B208" s="38"/>
      <c r="C208" s="38"/>
      <c r="D208" s="38"/>
      <c r="E208" s="38"/>
      <c r="F208" s="38"/>
      <c r="G208" s="38"/>
      <c r="H208" s="54"/>
      <c r="I208" s="38"/>
      <c r="J208" s="38"/>
      <c r="K208" s="38"/>
      <c r="M208" s="54"/>
      <c r="N208" s="38"/>
      <c r="O208" s="38"/>
      <c r="P208" s="38"/>
    </row>
    <row r="209" spans="1:16" x14ac:dyDescent="0.25">
      <c r="A209" s="38"/>
      <c r="B209" s="38"/>
      <c r="C209" s="38"/>
      <c r="D209" s="38"/>
      <c r="E209" s="38"/>
      <c r="F209" s="38"/>
      <c r="G209" s="38"/>
      <c r="H209" s="54"/>
      <c r="I209" s="38"/>
      <c r="J209" s="38"/>
      <c r="K209" s="38"/>
      <c r="M209" s="54"/>
      <c r="N209" s="38"/>
      <c r="O209" s="38"/>
      <c r="P209" s="38"/>
    </row>
    <row r="210" spans="1:16" x14ac:dyDescent="0.25">
      <c r="A210" s="38"/>
      <c r="B210" s="38"/>
      <c r="C210" s="38"/>
      <c r="D210" s="38"/>
      <c r="E210" s="38"/>
      <c r="F210" s="38"/>
      <c r="G210" s="38"/>
      <c r="H210" s="54"/>
      <c r="I210" s="38"/>
      <c r="J210" s="38"/>
      <c r="K210" s="38"/>
      <c r="M210" s="54"/>
      <c r="N210" s="38"/>
      <c r="O210" s="38"/>
      <c r="P210" s="38"/>
    </row>
    <row r="211" spans="1:16" x14ac:dyDescent="0.25">
      <c r="A211" s="4"/>
      <c r="B211" s="4"/>
      <c r="C211" s="4"/>
      <c r="D211" s="4"/>
      <c r="E211" s="4"/>
      <c r="F211" s="4"/>
      <c r="G211" s="4"/>
      <c r="H211" s="29"/>
      <c r="I211" s="4"/>
      <c r="J211" s="4"/>
      <c r="K211" s="4"/>
      <c r="M211" s="78"/>
      <c r="N211" s="4"/>
      <c r="O211" s="4"/>
      <c r="P211" s="4"/>
    </row>
    <row r="212" spans="1:16" x14ac:dyDescent="0.25">
      <c r="A212" s="4"/>
      <c r="B212" s="4"/>
      <c r="C212" s="4"/>
      <c r="D212" s="4"/>
      <c r="E212" s="4"/>
      <c r="F212" s="4"/>
      <c r="G212" s="4"/>
      <c r="H212" s="29"/>
      <c r="I212" s="4"/>
      <c r="J212" s="4"/>
      <c r="K212" s="4"/>
      <c r="M212" s="78"/>
      <c r="N212" s="4"/>
      <c r="O212" s="4"/>
      <c r="P212" s="4"/>
    </row>
    <row r="213" spans="1:16" x14ac:dyDescent="0.25">
      <c r="A213" s="4"/>
      <c r="B213" s="4"/>
      <c r="C213" s="4"/>
      <c r="D213" s="4"/>
      <c r="E213" s="4"/>
      <c r="F213" s="4"/>
      <c r="G213" s="4"/>
      <c r="H213" s="29"/>
      <c r="I213" s="4"/>
      <c r="J213" s="4"/>
      <c r="K213" s="4"/>
      <c r="M213" s="78"/>
      <c r="N213" s="4"/>
      <c r="O213" s="4"/>
      <c r="P213" s="4"/>
    </row>
    <row r="214" spans="1:16" x14ac:dyDescent="0.25">
      <c r="A214" s="4"/>
      <c r="B214" s="4"/>
      <c r="C214" s="4"/>
      <c r="D214" s="4"/>
      <c r="E214" s="4"/>
      <c r="F214" s="4"/>
      <c r="G214" s="4"/>
      <c r="H214" s="29"/>
      <c r="I214" s="4"/>
      <c r="J214" s="4"/>
      <c r="K214" s="4"/>
      <c r="M214" s="78"/>
      <c r="N214" s="4"/>
      <c r="O214" s="4"/>
      <c r="P214" s="4"/>
    </row>
    <row r="215" spans="1:16" x14ac:dyDescent="0.25">
      <c r="A215" s="4"/>
      <c r="B215" s="4"/>
      <c r="C215" s="4"/>
      <c r="D215" s="4"/>
      <c r="E215" s="4"/>
      <c r="F215" s="4"/>
      <c r="G215" s="4"/>
      <c r="H215" s="29"/>
      <c r="I215" s="4"/>
      <c r="J215" s="4"/>
      <c r="K215" s="4"/>
      <c r="M215" s="78"/>
      <c r="N215" s="4"/>
      <c r="O215" s="4"/>
      <c r="P215" s="4"/>
    </row>
    <row r="216" spans="1:16" x14ac:dyDescent="0.25">
      <c r="A216" s="4"/>
      <c r="B216" s="4"/>
      <c r="C216" s="4"/>
      <c r="D216" s="4"/>
      <c r="E216" s="4"/>
      <c r="F216" s="4"/>
      <c r="G216" s="4"/>
      <c r="H216" s="29"/>
      <c r="I216" s="4"/>
      <c r="J216" s="4"/>
      <c r="K216" s="4"/>
      <c r="M216" s="78"/>
      <c r="N216" s="4"/>
      <c r="O216" s="4"/>
      <c r="P216" s="4"/>
    </row>
  </sheetData>
  <mergeCells count="14">
    <mergeCell ref="L4:L5"/>
    <mergeCell ref="M4:M5"/>
    <mergeCell ref="N4:P4"/>
    <mergeCell ref="Q4:Q5"/>
    <mergeCell ref="A2:K2"/>
    <mergeCell ref="A4:A5"/>
    <mergeCell ref="B4:B5"/>
    <mergeCell ref="C4:C5"/>
    <mergeCell ref="D4:D5"/>
    <mergeCell ref="E4:E5"/>
    <mergeCell ref="F4:F5"/>
    <mergeCell ref="G4:G5"/>
    <mergeCell ref="I4:K4"/>
    <mergeCell ref="H4:H5"/>
  </mergeCells>
  <phoneticPr fontId="2" type="noConversion"/>
  <hyperlinks>
    <hyperlink ref="D12" r:id="rId1" display="https://pbu2020.eu/files/uploads/JOP_EN_PBU14-20_v.13.11.2017.pdf"/>
    <hyperlink ref="D44" r:id="rId2" display="https://pbu2020.eu/files/uploads/JOP_EN_PBU14-20_v.13.11.2017.pdf"/>
  </hyperlinks>
  <pageMargins left="0.7" right="0.7" top="0.75" bottom="0.75" header="0.3" footer="0.3"/>
  <pageSetup paperSize="9" scale="53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93"/>
  <sheetViews>
    <sheetView showGridLines="0" view="pageBreakPreview" zoomScaleNormal="100" zoomScaleSheetLayoutView="100" workbookViewId="0">
      <selection activeCell="H72" sqref="H72"/>
    </sheetView>
  </sheetViews>
  <sheetFormatPr defaultRowHeight="15" x14ac:dyDescent="0.25"/>
  <cols>
    <col min="1" max="1" width="5.28515625" customWidth="1"/>
    <col min="2" max="2" width="6.7109375" bestFit="1" customWidth="1"/>
    <col min="3" max="3" width="37.28515625" customWidth="1"/>
    <col min="4" max="4" width="27.28515625" customWidth="1"/>
    <col min="5" max="5" width="35.85546875" customWidth="1"/>
    <col min="6" max="6" width="11.42578125" style="32" customWidth="1"/>
    <col min="7" max="7" width="10.28515625" customWidth="1"/>
    <col min="8" max="8" width="12.7109375" style="45" customWidth="1"/>
    <col min="9" max="9" width="11.85546875" customWidth="1"/>
    <col min="10" max="10" width="13" customWidth="1"/>
    <col min="11" max="11" width="11.5703125" customWidth="1"/>
    <col min="12" max="127" width="9.140625" style="73"/>
  </cols>
  <sheetData>
    <row r="1" spans="1:127" ht="36" customHeight="1" x14ac:dyDescent="0.25">
      <c r="A1" s="125"/>
      <c r="B1" s="125"/>
      <c r="C1" s="125"/>
      <c r="D1" s="125"/>
      <c r="E1" s="125"/>
      <c r="F1" s="126"/>
      <c r="G1" s="125"/>
      <c r="H1" s="316" t="s">
        <v>149</v>
      </c>
      <c r="I1" s="317"/>
      <c r="J1" s="317"/>
      <c r="K1" s="317"/>
    </row>
    <row r="2" spans="1:127" x14ac:dyDescent="0.25">
      <c r="A2" s="318" t="s">
        <v>138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27" ht="15.75" thickBot="1" x14ac:dyDescent="0.3">
      <c r="A3" s="127"/>
      <c r="B3" s="127"/>
      <c r="C3" s="127"/>
      <c r="D3" s="127"/>
      <c r="E3" s="127"/>
      <c r="F3" s="127"/>
      <c r="G3" s="127"/>
      <c r="H3" s="128"/>
      <c r="I3" s="127"/>
      <c r="J3" s="127"/>
      <c r="K3" s="127"/>
    </row>
    <row r="4" spans="1:127" x14ac:dyDescent="0.25">
      <c r="A4" s="319" t="s">
        <v>1</v>
      </c>
      <c r="B4" s="321" t="s">
        <v>2</v>
      </c>
      <c r="C4" s="323" t="s">
        <v>3</v>
      </c>
      <c r="D4" s="323" t="s">
        <v>4</v>
      </c>
      <c r="E4" s="323" t="s">
        <v>6</v>
      </c>
      <c r="F4" s="323" t="s">
        <v>7</v>
      </c>
      <c r="G4" s="323" t="s">
        <v>5</v>
      </c>
      <c r="H4" s="323" t="s">
        <v>125</v>
      </c>
      <c r="I4" s="325" t="s">
        <v>8</v>
      </c>
      <c r="J4" s="325"/>
      <c r="K4" s="326"/>
    </row>
    <row r="5" spans="1:127" s="3" customFormat="1" ht="40.5" customHeight="1" x14ac:dyDescent="0.25">
      <c r="A5" s="320"/>
      <c r="B5" s="322"/>
      <c r="C5" s="324"/>
      <c r="D5" s="324"/>
      <c r="E5" s="324"/>
      <c r="F5" s="324"/>
      <c r="G5" s="324"/>
      <c r="H5" s="324"/>
      <c r="I5" s="209" t="s">
        <v>9</v>
      </c>
      <c r="J5" s="209" t="s">
        <v>10</v>
      </c>
      <c r="K5" s="129" t="s">
        <v>150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</row>
    <row r="6" spans="1:127" s="8" customFormat="1" ht="10.5" customHeight="1" thickBot="1" x14ac:dyDescent="0.25">
      <c r="A6" s="215" t="s">
        <v>63</v>
      </c>
      <c r="B6" s="216" t="s">
        <v>64</v>
      </c>
      <c r="C6" s="216" t="s">
        <v>65</v>
      </c>
      <c r="D6" s="216" t="s">
        <v>66</v>
      </c>
      <c r="E6" s="216" t="s">
        <v>67</v>
      </c>
      <c r="F6" s="216" t="s">
        <v>68</v>
      </c>
      <c r="G6" s="216" t="s">
        <v>69</v>
      </c>
      <c r="H6" s="216" t="s">
        <v>70</v>
      </c>
      <c r="I6" s="216" t="s">
        <v>71</v>
      </c>
      <c r="J6" s="216" t="s">
        <v>72</v>
      </c>
      <c r="K6" s="217" t="s">
        <v>73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</row>
    <row r="7" spans="1:127" s="12" customFormat="1" ht="20.25" customHeight="1" x14ac:dyDescent="0.25">
      <c r="A7" s="130"/>
      <c r="B7" s="131"/>
      <c r="C7" s="132" t="s">
        <v>58</v>
      </c>
      <c r="D7" s="132"/>
      <c r="E7" s="132"/>
      <c r="F7" s="131"/>
      <c r="G7" s="131"/>
      <c r="H7" s="133">
        <f>Kontrolka!H7</f>
        <v>94204980</v>
      </c>
      <c r="I7" s="133">
        <f>Kontrolka!I7</f>
        <v>35309702</v>
      </c>
      <c r="J7" s="133">
        <f>Kontrolka!J7</f>
        <v>57863413</v>
      </c>
      <c r="K7" s="134">
        <f>Kontrolka!K7</f>
        <v>1031865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</row>
    <row r="8" spans="1:127" s="25" customFormat="1" x14ac:dyDescent="0.25">
      <c r="A8" s="135"/>
      <c r="B8" s="136"/>
      <c r="C8" s="137" t="s">
        <v>12</v>
      </c>
      <c r="D8" s="137"/>
      <c r="E8" s="137"/>
      <c r="F8" s="136"/>
      <c r="G8" s="138"/>
      <c r="H8" s="139">
        <f>Kontrolka!H8</f>
        <v>58502940</v>
      </c>
      <c r="I8" s="139">
        <f>Kontrolka!I8</f>
        <v>29772026</v>
      </c>
      <c r="J8" s="139">
        <f>Kontrolka!J8</f>
        <v>28141899</v>
      </c>
      <c r="K8" s="140">
        <f>Kontrolka!K8</f>
        <v>589015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</row>
    <row r="9" spans="1:127" s="15" customFormat="1" ht="20.25" customHeight="1" x14ac:dyDescent="0.25">
      <c r="A9" s="187">
        <v>750</v>
      </c>
      <c r="B9" s="188"/>
      <c r="C9" s="189" t="s">
        <v>128</v>
      </c>
      <c r="D9" s="189"/>
      <c r="E9" s="189"/>
      <c r="F9" s="188"/>
      <c r="G9" s="190"/>
      <c r="H9" s="191">
        <f>SUM(Kontrolka!H10+Kontrolka!H42)</f>
        <v>148898</v>
      </c>
      <c r="I9" s="193">
        <f>SUM(Kontrolka!I10+Kontrolka!I42)</f>
        <v>25736</v>
      </c>
      <c r="J9" s="193">
        <f>SUM(Kontrolka!J10+Kontrolka!J42)</f>
        <v>123162</v>
      </c>
      <c r="K9" s="213">
        <f>SUM(Kontrolka!K10+Kontrolka!K42)</f>
        <v>0</v>
      </c>
      <c r="L9" s="113"/>
      <c r="M9" s="113"/>
      <c r="N9" s="114"/>
      <c r="O9" s="114"/>
      <c r="P9" s="114"/>
      <c r="Q9" s="113"/>
      <c r="R9" s="115"/>
      <c r="S9" s="115"/>
      <c r="T9" s="115"/>
    </row>
    <row r="10" spans="1:127" s="18" customFormat="1" ht="28.5" x14ac:dyDescent="0.25">
      <c r="A10" s="146"/>
      <c r="B10" s="196">
        <v>75075</v>
      </c>
      <c r="C10" s="197" t="s">
        <v>129</v>
      </c>
      <c r="D10" s="197"/>
      <c r="E10" s="197"/>
      <c r="F10" s="196"/>
      <c r="G10" s="198"/>
      <c r="H10" s="150">
        <f>SUM(Kontrolka!H11+Kontrolka!H43)</f>
        <v>148898</v>
      </c>
      <c r="I10" s="211">
        <f>SUM(Kontrolka!I11+Kontrolka!I43)</f>
        <v>25736</v>
      </c>
      <c r="J10" s="211">
        <f>SUM(Kontrolka!J11+Kontrolka!J43)</f>
        <v>123162</v>
      </c>
      <c r="K10" s="214">
        <f>SUM(Kontrolka!K11+Kontrolka!K43)</f>
        <v>0</v>
      </c>
      <c r="L10" s="113"/>
      <c r="M10" s="113"/>
      <c r="N10" s="114"/>
      <c r="O10" s="114"/>
      <c r="P10" s="114"/>
      <c r="Q10" s="113"/>
      <c r="R10" s="115"/>
      <c r="S10" s="115"/>
      <c r="T10" s="115"/>
    </row>
    <row r="11" spans="1:127" s="1" customFormat="1" ht="45" x14ac:dyDescent="0.25">
      <c r="A11" s="151"/>
      <c r="B11" s="152"/>
      <c r="C11" s="153" t="str">
        <f>Kontrolka!C12</f>
        <v>Wspólna historia dwóch miast - Tarnopola 
i Zamościa</v>
      </c>
      <c r="D11" s="153" t="str">
        <f>Kontrolka!D12</f>
        <v>Program Współpracy Transgranicznej EIS Polska-Białoruś-Ukraina 2014-2020</v>
      </c>
      <c r="E11" s="154" t="str">
        <f>Kontrolka!E12</f>
        <v>Priorytet 1.1 Promocja kultury lokalnej 
i historii</v>
      </c>
      <c r="F11" s="155" t="str">
        <f>Kontrolka!F12</f>
        <v>UM Zamość</v>
      </c>
      <c r="G11" s="155" t="str">
        <f>Kontrolka!G12</f>
        <v>2020-2022</v>
      </c>
      <c r="H11" s="156">
        <f>SUM(Kontrolka!H12+Kontrolka!H44)</f>
        <v>148898</v>
      </c>
      <c r="I11" s="157">
        <f>SUM(Kontrolka!I12+Kontrolka!I44)</f>
        <v>25736</v>
      </c>
      <c r="J11" s="157">
        <f>SUM(Kontrolka!J12+Kontrolka!J44)</f>
        <v>123162</v>
      </c>
      <c r="K11" s="158">
        <f>SUM(Kontrolka!K12+Kontrolka!K44)</f>
        <v>0</v>
      </c>
      <c r="L11" s="113"/>
      <c r="M11" s="113"/>
      <c r="N11" s="116"/>
      <c r="O11" s="116"/>
      <c r="P11" s="116"/>
      <c r="Q11" s="113"/>
      <c r="R11" s="117"/>
      <c r="S11" s="117"/>
      <c r="T11" s="117"/>
    </row>
    <row r="12" spans="1:127" s="15" customFormat="1" ht="24" customHeight="1" x14ac:dyDescent="0.25">
      <c r="A12" s="187">
        <v>801</v>
      </c>
      <c r="B12" s="188"/>
      <c r="C12" s="189" t="s">
        <v>13</v>
      </c>
      <c r="D12" s="189"/>
      <c r="E12" s="189"/>
      <c r="F12" s="188"/>
      <c r="G12" s="190"/>
      <c r="H12" s="191">
        <f>SUM(Kontrolka!H45,Kontrolka!H13,)</f>
        <v>5664067</v>
      </c>
      <c r="I12" s="191">
        <f>SUM(Kontrolka!I45,Kontrolka!I13,)</f>
        <v>1504216</v>
      </c>
      <c r="J12" s="191">
        <f>SUM(Kontrolka!J45,Kontrolka!J13,)</f>
        <v>4142243</v>
      </c>
      <c r="K12" s="192">
        <f>SUM(Kontrolka!K45,Kontrolka!K13,)</f>
        <v>17608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</row>
    <row r="13" spans="1:127" s="18" customFormat="1" x14ac:dyDescent="0.25">
      <c r="A13" s="160"/>
      <c r="B13" s="196">
        <v>80104</v>
      </c>
      <c r="C13" s="197" t="s">
        <v>14</v>
      </c>
      <c r="D13" s="197"/>
      <c r="E13" s="197"/>
      <c r="F13" s="196"/>
      <c r="G13" s="198"/>
      <c r="H13" s="199">
        <f>Kontrolka!H46</f>
        <v>4704359</v>
      </c>
      <c r="I13" s="199">
        <f>Kontrolka!I46</f>
        <v>1504216</v>
      </c>
      <c r="J13" s="199">
        <f>Kontrolka!J46</f>
        <v>3182535</v>
      </c>
      <c r="K13" s="200">
        <f>Kontrolka!K46</f>
        <v>17608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</row>
    <row r="14" spans="1:127" s="1" customFormat="1" ht="75" x14ac:dyDescent="0.25">
      <c r="A14" s="151"/>
      <c r="B14" s="161"/>
      <c r="C14" s="154" t="str">
        <f>Kontrolka!C47</f>
        <v>Termomodernizacja budynków Przedszkoli Miejskich w Zamościu</v>
      </c>
      <c r="D14" s="154" t="str">
        <f>Kontrolka!D47</f>
        <v>Regionalny Program Operacyjny Województwa Lubelskiego na lata 2014-2020</v>
      </c>
      <c r="E14" s="154" t="str">
        <f>Kontrolka!E47</f>
        <v>Oś Priorytetowa 5 - Efektywność energetyczna i gospodarka niskoemisyjna
Działanie 5.2 - Efektywność energetyczna sektora publicznego</v>
      </c>
      <c r="F14" s="154" t="str">
        <f>Kontrolka!F47</f>
        <v>UM Zamość</v>
      </c>
      <c r="G14" s="154" t="str">
        <f>Kontrolka!G47</f>
        <v>2018-2021</v>
      </c>
      <c r="H14" s="156">
        <f>Kontrolka!H47</f>
        <v>4704359</v>
      </c>
      <c r="I14" s="157">
        <f>Kontrolka!I47</f>
        <v>1504216</v>
      </c>
      <c r="J14" s="157">
        <f>Kontrolka!J47</f>
        <v>3182535</v>
      </c>
      <c r="K14" s="158">
        <f>Kontrolka!K47</f>
        <v>17608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</row>
    <row r="15" spans="1:127" s="18" customFormat="1" ht="18.75" customHeight="1" x14ac:dyDescent="0.25">
      <c r="A15" s="146"/>
      <c r="B15" s="196">
        <v>80195</v>
      </c>
      <c r="C15" s="197" t="s">
        <v>20</v>
      </c>
      <c r="D15" s="197"/>
      <c r="E15" s="197"/>
      <c r="F15" s="196"/>
      <c r="G15" s="198"/>
      <c r="H15" s="199">
        <f>SUM(Kontrolka!H14,Kontrolka!H48)</f>
        <v>959708</v>
      </c>
      <c r="I15" s="199">
        <f>SUM(Kontrolka!I14,Kontrolka!I48)</f>
        <v>0</v>
      </c>
      <c r="J15" s="199">
        <f>SUM(Kontrolka!J14,Kontrolka!J48)</f>
        <v>959708</v>
      </c>
      <c r="K15" s="200">
        <f>SUM(Kontrolka!K14,Kontrolka!K48)</f>
        <v>0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</row>
    <row r="16" spans="1:127" s="1" customFormat="1" ht="30" x14ac:dyDescent="0.25">
      <c r="A16" s="151"/>
      <c r="B16" s="152"/>
      <c r="C16" s="157" t="str">
        <f>Kontrolka!C15</f>
        <v>Więcej tolerancji, mniej ignorancji</v>
      </c>
      <c r="D16" s="157" t="str">
        <f>Kontrolka!D15</f>
        <v>Program ERASMUS+</v>
      </c>
      <c r="E16" s="157" t="str">
        <f>Kontrolka!E15</f>
        <v>Akcja 2 - Współpraca na rzecz innowacji i wymiany dobrych praktyk</v>
      </c>
      <c r="F16" s="157" t="str">
        <f>Kontrolka!F15</f>
        <v>SP Nr 3</v>
      </c>
      <c r="G16" s="157" t="str">
        <f>Kontrolka!G15</f>
        <v>2019-2021</v>
      </c>
      <c r="H16" s="156">
        <f>Kontrolka!H15</f>
        <v>110554</v>
      </c>
      <c r="I16" s="164">
        <f>Kontrolka!I15</f>
        <v>0</v>
      </c>
      <c r="J16" s="164">
        <f>Kontrolka!J15</f>
        <v>110554</v>
      </c>
      <c r="K16" s="165">
        <f>Kontrolka!K15</f>
        <v>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</row>
    <row r="17" spans="1:127" s="1" customFormat="1" ht="30" x14ac:dyDescent="0.25">
      <c r="A17" s="151"/>
      <c r="B17" s="152"/>
      <c r="C17" s="157" t="str">
        <f>Kontrolka!C16</f>
        <v>Bądź EKO dla jaśniejszej przyszłości</v>
      </c>
      <c r="D17" s="157" t="str">
        <f>Kontrolka!D16</f>
        <v>Program ERASMUS+</v>
      </c>
      <c r="E17" s="157" t="str">
        <f>Kontrolka!E16</f>
        <v>Akcja 2 - Współpraca na rzecz innowacji i wymiany dobrych praktyk</v>
      </c>
      <c r="F17" s="157" t="str">
        <f>Kontrolka!F16</f>
        <v>SP Nr 10</v>
      </c>
      <c r="G17" s="157" t="str">
        <f>Kontrolka!G16</f>
        <v>2018-2021</v>
      </c>
      <c r="H17" s="156">
        <f>Kontrolka!H16</f>
        <v>24331</v>
      </c>
      <c r="I17" s="164">
        <f>Kontrolka!I16</f>
        <v>0</v>
      </c>
      <c r="J17" s="164">
        <f>Kontrolka!J16</f>
        <v>24331</v>
      </c>
      <c r="K17" s="165">
        <f>Kontrolka!K16</f>
        <v>0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</row>
    <row r="18" spans="1:127" s="1" customFormat="1" ht="30" x14ac:dyDescent="0.25">
      <c r="A18" s="151"/>
      <c r="B18" s="152"/>
      <c r="C18" s="157" t="str">
        <f>Kontrolka!C17</f>
        <v>Nowoczesne narzędzia w szkole</v>
      </c>
      <c r="D18" s="157" t="str">
        <f>Kontrolka!D17</f>
        <v>Program ERASMUS+</v>
      </c>
      <c r="E18" s="157" t="str">
        <f>Kontrolka!E17</f>
        <v>Akcja 2 - Współpraca na rzecz innowacji i wymiany dobrych praktyk</v>
      </c>
      <c r="F18" s="157" t="str">
        <f>Kontrolka!F17</f>
        <v>SP Nr 10</v>
      </c>
      <c r="G18" s="157" t="str">
        <f>Kontrolka!G17</f>
        <v>2018-2021</v>
      </c>
      <c r="H18" s="156">
        <f>Kontrolka!H17</f>
        <v>18400</v>
      </c>
      <c r="I18" s="164">
        <f>Kontrolka!I17</f>
        <v>0</v>
      </c>
      <c r="J18" s="164">
        <f>Kontrolka!J17</f>
        <v>18400</v>
      </c>
      <c r="K18" s="165">
        <f>Kontrolka!K17</f>
        <v>0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</row>
    <row r="19" spans="1:127" s="1" customFormat="1" ht="30" x14ac:dyDescent="0.25">
      <c r="A19" s="151"/>
      <c r="B19" s="152"/>
      <c r="C19" s="157" t="str">
        <f>Kontrolka!C18</f>
        <v>Art. Journeys in Europa</v>
      </c>
      <c r="D19" s="157" t="str">
        <f>Kontrolka!D18</f>
        <v>Program ERASMUS+</v>
      </c>
      <c r="E19" s="157" t="str">
        <f>Kontrolka!E18</f>
        <v>Akcja 2 - Współpraca na rzecz innowacji i wymiany dobrych praktyk</v>
      </c>
      <c r="F19" s="157" t="str">
        <f>Kontrolka!F18</f>
        <v>SP Nr 2</v>
      </c>
      <c r="G19" s="157" t="str">
        <f>Kontrolka!G18</f>
        <v>2019-2021</v>
      </c>
      <c r="H19" s="156">
        <f>Kontrolka!H18</f>
        <v>94830</v>
      </c>
      <c r="I19" s="164">
        <f>Kontrolka!I18</f>
        <v>0</v>
      </c>
      <c r="J19" s="164">
        <f>Kontrolka!J18</f>
        <v>94830</v>
      </c>
      <c r="K19" s="165">
        <f>Kontrolka!K18</f>
        <v>0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</row>
    <row r="20" spans="1:127" s="1" customFormat="1" ht="30" x14ac:dyDescent="0.25">
      <c r="A20" s="151"/>
      <c r="B20" s="152"/>
      <c r="C20" s="157" t="str">
        <f>Kontrolka!C19</f>
        <v>Narzędzia cyfrowe i programowanie 
w nowoczesnej szkole</v>
      </c>
      <c r="D20" s="157" t="str">
        <f>Kontrolka!D19</f>
        <v>Program ERASMUS+</v>
      </c>
      <c r="E20" s="157" t="str">
        <f>Kontrolka!E19</f>
        <v>Akcja 2 - Współpraca na rzecz innowacji i wymiany dobrych praktyk</v>
      </c>
      <c r="F20" s="157" t="str">
        <f>Kontrolka!F19</f>
        <v>SP Nr 8</v>
      </c>
      <c r="G20" s="157" t="str">
        <f>Kontrolka!G19</f>
        <v>2020-2022</v>
      </c>
      <c r="H20" s="156">
        <f>Kontrolka!H19</f>
        <v>88782</v>
      </c>
      <c r="I20" s="164">
        <f>Kontrolka!I19</f>
        <v>0</v>
      </c>
      <c r="J20" s="164">
        <f>Kontrolka!J19</f>
        <v>88782</v>
      </c>
      <c r="K20" s="165">
        <f>Kontrolka!K19</f>
        <v>0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</row>
    <row r="21" spans="1:127" s="1" customFormat="1" x14ac:dyDescent="0.25">
      <c r="A21" s="151"/>
      <c r="B21" s="152"/>
      <c r="C21" s="157" t="str">
        <f>Kontrolka!C20</f>
        <v>Efektywna szkoła</v>
      </c>
      <c r="D21" s="157" t="str">
        <f>Kontrolka!D20</f>
        <v>Program ERASMUS+</v>
      </c>
      <c r="E21" s="157" t="str">
        <f>Kontrolka!E20</f>
        <v>Akcja 1 - Mobilność edukacyjna</v>
      </c>
      <c r="F21" s="157" t="str">
        <f>Kontrolka!F20</f>
        <v>SP Nr 2</v>
      </c>
      <c r="G21" s="157" t="str">
        <f>Kontrolka!G20</f>
        <v>2019-2021</v>
      </c>
      <c r="H21" s="156">
        <f>Kontrolka!H20</f>
        <v>100000</v>
      </c>
      <c r="I21" s="157">
        <f>Kontrolka!I20</f>
        <v>0</v>
      </c>
      <c r="J21" s="157">
        <f>Kontrolka!J20</f>
        <v>100000</v>
      </c>
      <c r="K21" s="158">
        <f>Kontrolka!K20</f>
        <v>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</row>
    <row r="22" spans="1:127" s="1" customFormat="1" ht="60" x14ac:dyDescent="0.25">
      <c r="A22" s="151"/>
      <c r="B22" s="152"/>
      <c r="C22" s="157" t="str">
        <f>Kontrolka!C21</f>
        <v>Kompetencje kluczowe to klucz do Europy</v>
      </c>
      <c r="D22" s="157" t="str">
        <f>Kontrolka!D21</f>
        <v>Program Operacyjny Wiedza Edukacja Rozwój 2014-2020</v>
      </c>
      <c r="E22" s="157" t="str">
        <f>Kontrolka!E21</f>
        <v>Oś Priorytetowa IV -Innowacje społeczne  i współpraca ponadnarodowa
Działanie 4.2 - Programy mobilności ponadnarodowej</v>
      </c>
      <c r="F22" s="157" t="str">
        <f>Kontrolka!F21</f>
        <v>SP Nr 2</v>
      </c>
      <c r="G22" s="157" t="str">
        <f>Kontrolka!G21</f>
        <v>2019-2021</v>
      </c>
      <c r="H22" s="156">
        <f>Kontrolka!H21</f>
        <v>54513</v>
      </c>
      <c r="I22" s="157">
        <f>Kontrolka!I21</f>
        <v>0</v>
      </c>
      <c r="J22" s="157">
        <f>Kontrolka!J21</f>
        <v>54513</v>
      </c>
      <c r="K22" s="158">
        <f>Kontrolka!K21</f>
        <v>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</row>
    <row r="23" spans="1:127" s="1" customFormat="1" ht="30" x14ac:dyDescent="0.25">
      <c r="A23" s="151"/>
      <c r="B23" s="152"/>
      <c r="C23" s="157" t="str">
        <f>Kontrolka!C22</f>
        <v>Dijital Mahalle</v>
      </c>
      <c r="D23" s="157" t="str">
        <f>Kontrolka!D22</f>
        <v>Program ERASMUS+</v>
      </c>
      <c r="E23" s="157" t="str">
        <f>Kontrolka!E22</f>
        <v>Akcja 2 - Współpraca na rzecz innowacji i wymiany dobrych praktyk</v>
      </c>
      <c r="F23" s="157" t="str">
        <f>Kontrolka!F22</f>
        <v>SP Nr 2</v>
      </c>
      <c r="G23" s="157" t="str">
        <f>Kontrolka!G22</f>
        <v>2019-2021</v>
      </c>
      <c r="H23" s="156">
        <f>Kontrolka!H22</f>
        <v>109650</v>
      </c>
      <c r="I23" s="157">
        <f>Kontrolka!I22</f>
        <v>0</v>
      </c>
      <c r="J23" s="157">
        <f>Kontrolka!J22</f>
        <v>109650</v>
      </c>
      <c r="K23" s="158">
        <f>Kontrolka!K22</f>
        <v>0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</row>
    <row r="24" spans="1:127" s="1" customFormat="1" ht="30" x14ac:dyDescent="0.25">
      <c r="A24" s="151"/>
      <c r="B24" s="152"/>
      <c r="C24" s="157" t="str">
        <f>Kontrolka!C23</f>
        <v>Lights! Camera! Action! (Światła! Kamera! Akcja!)</v>
      </c>
      <c r="D24" s="157" t="str">
        <f>Kontrolka!D23</f>
        <v>Program ERASMUS+</v>
      </c>
      <c r="E24" s="157" t="str">
        <f>Kontrolka!E23</f>
        <v>Akcja 2 - Współpraca na rzecz innowacji i wymiany dobrych praktyk</v>
      </c>
      <c r="F24" s="157" t="str">
        <f>Kontrolka!F23</f>
        <v>SP Nr 3</v>
      </c>
      <c r="G24" s="157" t="str">
        <f>Kontrolka!G23</f>
        <v>2020-2022</v>
      </c>
      <c r="H24" s="168">
        <f>Kontrolka!H23</f>
        <v>85775</v>
      </c>
      <c r="I24" s="169">
        <f>Kontrolka!I23</f>
        <v>0</v>
      </c>
      <c r="J24" s="169">
        <f>Kontrolka!J23</f>
        <v>85775</v>
      </c>
      <c r="K24" s="170">
        <f>Kontrolka!K23</f>
        <v>0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</row>
    <row r="25" spans="1:127" s="1" customFormat="1" ht="30" x14ac:dyDescent="0.25">
      <c r="A25" s="151"/>
      <c r="B25" s="152"/>
      <c r="C25" s="157" t="str">
        <f>Kontrolka!C24</f>
        <v>I have traces in the streets where I live (Zostawiam ślady tu gdzie żyję)</v>
      </c>
      <c r="D25" s="157" t="str">
        <f>Kontrolka!D24</f>
        <v>Program ERASMUS+</v>
      </c>
      <c r="E25" s="157" t="str">
        <f>Kontrolka!E24</f>
        <v>Akcja 2 - Współpraca na rzecz innowacji i wymiany dobrych praktyk</v>
      </c>
      <c r="F25" s="157" t="str">
        <f>Kontrolka!F24</f>
        <v>SP Nr 10</v>
      </c>
      <c r="G25" s="157" t="str">
        <f>Kontrolka!G24</f>
        <v>2020-2022</v>
      </c>
      <c r="H25" s="156">
        <f>Kontrolka!H24</f>
        <v>102568</v>
      </c>
      <c r="I25" s="157">
        <f>Kontrolka!I24</f>
        <v>0</v>
      </c>
      <c r="J25" s="157">
        <f>Kontrolka!J24</f>
        <v>102568</v>
      </c>
      <c r="K25" s="158">
        <f>Kontrolka!K24</f>
        <v>0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</row>
    <row r="26" spans="1:127" s="1" customFormat="1" ht="30.75" thickBot="1" x14ac:dyDescent="0.3">
      <c r="A26" s="151"/>
      <c r="B26" s="152"/>
      <c r="C26" s="157" t="str">
        <f>Kontrolka!C25</f>
        <v>Being a famous Youtuber (Być sławnym Youtuberem)</v>
      </c>
      <c r="D26" s="157" t="str">
        <f>Kontrolka!D25</f>
        <v>Program ERASMUS+</v>
      </c>
      <c r="E26" s="157" t="str">
        <f>Kontrolka!E25</f>
        <v>Akcja 2 - Współpraca na rzecz innowacji i wymiany dobrych praktyk</v>
      </c>
      <c r="F26" s="157" t="str">
        <f>Kontrolka!F25</f>
        <v>SP Nr 10</v>
      </c>
      <c r="G26" s="157" t="str">
        <f>Kontrolka!G25</f>
        <v>2020-2022</v>
      </c>
      <c r="H26" s="184">
        <f>Kontrolka!H25</f>
        <v>78636</v>
      </c>
      <c r="I26" s="185">
        <f>Kontrolka!I25</f>
        <v>0</v>
      </c>
      <c r="J26" s="185">
        <f>Kontrolka!J25</f>
        <v>78636</v>
      </c>
      <c r="K26" s="186">
        <f>Kontrolka!K25</f>
        <v>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</row>
    <row r="27" spans="1:127" s="1" customFormat="1" ht="60" x14ac:dyDescent="0.25">
      <c r="A27" s="151"/>
      <c r="B27" s="152"/>
      <c r="C27" s="157" t="str">
        <f>Kontrolka!C26</f>
        <v>Innowacyjne metody kluczem do skutecznego nauczania</v>
      </c>
      <c r="D27" s="157" t="str">
        <f>Kontrolka!D26</f>
        <v>Program Operacyjny Wiedza Edukacja Rozwój 2014-2020</v>
      </c>
      <c r="E27" s="157" t="str">
        <f>Kontrolka!E26</f>
        <v>Oś Priorytetowa IV -Innowacje społeczne  i współpraca ponadnarodowa
Działanie 4.2 - Programy mobilności ponadnarodowej</v>
      </c>
      <c r="F27" s="157" t="str">
        <f>Kontrolka!F26</f>
        <v>SP Nr 3</v>
      </c>
      <c r="G27" s="157" t="str">
        <f>Kontrolka!G26</f>
        <v>2020-2022</v>
      </c>
      <c r="H27" s="168">
        <f>SUM(Kontrolka!H26,Kontrolka!H49)</f>
        <v>91669</v>
      </c>
      <c r="I27" s="169">
        <f>SUM(Kontrolka!I49,Kontrolka!I26)</f>
        <v>0</v>
      </c>
      <c r="J27" s="169">
        <f>SUM(Kontrolka!J26,Kontrolka!J49)</f>
        <v>91669</v>
      </c>
      <c r="K27" s="170">
        <f>SUM(Kontrolka!K49,Kontrolka!K26)</f>
        <v>0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</row>
    <row r="28" spans="1:127" s="1" customFormat="1" ht="60" hidden="1" x14ac:dyDescent="0.25">
      <c r="A28" s="151"/>
      <c r="B28" s="167"/>
      <c r="C28" s="154" t="s">
        <v>40</v>
      </c>
      <c r="D28" s="154" t="s">
        <v>16</v>
      </c>
      <c r="E28" s="154" t="s">
        <v>17</v>
      </c>
      <c r="F28" s="161" t="s">
        <v>18</v>
      </c>
      <c r="G28" s="162" t="s">
        <v>41</v>
      </c>
      <c r="H28" s="156">
        <f>SUM(Kontrolka!H27,Kontrolka!H50)</f>
        <v>0</v>
      </c>
      <c r="I28" s="156">
        <f>SUM(Kontrolka!I27,Kontrolka!I50)</f>
        <v>0</v>
      </c>
      <c r="J28" s="156">
        <f>SUM(Kontrolka!J27,Kontrolka!J50)</f>
        <v>0</v>
      </c>
      <c r="K28" s="171">
        <f>SUM(Kontrolka!K27,Kontrolka!K50)</f>
        <v>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</row>
    <row r="29" spans="1:127" s="15" customFormat="1" ht="24.75" customHeight="1" x14ac:dyDescent="0.25">
      <c r="A29" s="187">
        <v>852</v>
      </c>
      <c r="B29" s="188"/>
      <c r="C29" s="189" t="s">
        <v>42</v>
      </c>
      <c r="D29" s="189"/>
      <c r="E29" s="189"/>
      <c r="F29" s="188"/>
      <c r="G29" s="190"/>
      <c r="H29" s="191">
        <f>Kontrolka!H28</f>
        <v>720000</v>
      </c>
      <c r="I29" s="191">
        <f>Kontrolka!I28</f>
        <v>0</v>
      </c>
      <c r="J29" s="191">
        <f>Kontrolka!J28</f>
        <v>720000</v>
      </c>
      <c r="K29" s="192">
        <f>Kontrolka!K28</f>
        <v>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</row>
    <row r="30" spans="1:127" s="18" customFormat="1" ht="22.5" customHeight="1" x14ac:dyDescent="0.25">
      <c r="A30" s="160"/>
      <c r="B30" s="196">
        <v>85232</v>
      </c>
      <c r="C30" s="197" t="s">
        <v>43</v>
      </c>
      <c r="D30" s="197"/>
      <c r="E30" s="197"/>
      <c r="F30" s="196"/>
      <c r="G30" s="198"/>
      <c r="H30" s="199">
        <f>Kontrolka!H29</f>
        <v>720000</v>
      </c>
      <c r="I30" s="199">
        <f>Kontrolka!I29</f>
        <v>0</v>
      </c>
      <c r="J30" s="199">
        <f>Kontrolka!J29</f>
        <v>720000</v>
      </c>
      <c r="K30" s="200">
        <f>Kontrolka!K29</f>
        <v>0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</row>
    <row r="31" spans="1:127" s="1" customFormat="1" ht="45" x14ac:dyDescent="0.25">
      <c r="A31" s="151"/>
      <c r="B31" s="161"/>
      <c r="C31" s="157" t="str">
        <f>Kontrolka!C30</f>
        <v>CIS-Twoją szansą</v>
      </c>
      <c r="D31" s="157" t="str">
        <f>Kontrolka!D30</f>
        <v>Regionalny Program Operacyjny Województwa Lubelskiego na lata 2014-2020</v>
      </c>
      <c r="E31" s="157" t="str">
        <f>Kontrolka!E30</f>
        <v>Oś priorytetowa 11 - Włączenie społeczne
Działanie 11.1 Aktywne włączenie</v>
      </c>
      <c r="F31" s="157" t="str">
        <f>Kontrolka!F30</f>
        <v>UM Zamość</v>
      </c>
      <c r="G31" s="157" t="str">
        <f>Kontrolka!G30</f>
        <v>2019-2022</v>
      </c>
      <c r="H31" s="156">
        <f>Kontrolka!H30</f>
        <v>720000</v>
      </c>
      <c r="I31" s="157">
        <f>Kontrolka!I30</f>
        <v>0</v>
      </c>
      <c r="J31" s="157">
        <f>Kontrolka!J30</f>
        <v>720000</v>
      </c>
      <c r="K31" s="158">
        <f>Kontrolka!K30</f>
        <v>0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</row>
    <row r="32" spans="1:127" s="15" customFormat="1" ht="28.5" hidden="1" x14ac:dyDescent="0.25">
      <c r="A32" s="141">
        <v>853</v>
      </c>
      <c r="B32" s="142"/>
      <c r="C32" s="143" t="s">
        <v>47</v>
      </c>
      <c r="D32" s="143"/>
      <c r="E32" s="143"/>
      <c r="F32" s="142"/>
      <c r="G32" s="144"/>
      <c r="H32" s="145">
        <f>Kontrolka!H31</f>
        <v>0</v>
      </c>
      <c r="I32" s="145">
        <f>Kontrolka!I31</f>
        <v>0</v>
      </c>
      <c r="J32" s="145">
        <f>Kontrolka!J31</f>
        <v>0</v>
      </c>
      <c r="K32" s="159">
        <f>Kontrolka!K31</f>
        <v>0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</row>
    <row r="33" spans="1:127" s="18" customFormat="1" hidden="1" x14ac:dyDescent="0.25">
      <c r="A33" s="146"/>
      <c r="B33" s="147">
        <v>85395</v>
      </c>
      <c r="C33" s="148" t="s">
        <v>20</v>
      </c>
      <c r="D33" s="148"/>
      <c r="E33" s="148"/>
      <c r="F33" s="147"/>
      <c r="G33" s="149"/>
      <c r="H33" s="150">
        <f>Kontrolka!H32</f>
        <v>0</v>
      </c>
      <c r="I33" s="150">
        <f>Kontrolka!I32</f>
        <v>0</v>
      </c>
      <c r="J33" s="150">
        <f>Kontrolka!J32</f>
        <v>0</v>
      </c>
      <c r="K33" s="163">
        <f>Kontrolka!K32</f>
        <v>0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</row>
    <row r="34" spans="1:127" s="1" customFormat="1" ht="45" hidden="1" x14ac:dyDescent="0.25">
      <c r="A34" s="172"/>
      <c r="B34" s="161"/>
      <c r="C34" s="154" t="s">
        <v>48</v>
      </c>
      <c r="D34" s="154" t="s">
        <v>16</v>
      </c>
      <c r="E34" s="154" t="s">
        <v>45</v>
      </c>
      <c r="F34" s="161" t="s">
        <v>49</v>
      </c>
      <c r="G34" s="162" t="s">
        <v>41</v>
      </c>
      <c r="H34" s="156">
        <f>Kontrolka!H33</f>
        <v>0</v>
      </c>
      <c r="I34" s="157">
        <f>Kontrolka!I33</f>
        <v>0</v>
      </c>
      <c r="J34" s="157">
        <f>Kontrolka!J33</f>
        <v>0</v>
      </c>
      <c r="K34" s="158">
        <f>Kontrolka!K33</f>
        <v>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</row>
    <row r="35" spans="1:127" s="15" customFormat="1" hidden="1" x14ac:dyDescent="0.25">
      <c r="A35" s="141">
        <v>855</v>
      </c>
      <c r="B35" s="142"/>
      <c r="C35" s="143" t="s">
        <v>50</v>
      </c>
      <c r="D35" s="143"/>
      <c r="E35" s="143"/>
      <c r="F35" s="142"/>
      <c r="G35" s="144"/>
      <c r="H35" s="145">
        <f>SUM(Kontrolka!H51,Kontrolka!H34)</f>
        <v>0</v>
      </c>
      <c r="I35" s="145">
        <f>SUM(Kontrolka!I51,Kontrolka!I34)</f>
        <v>0</v>
      </c>
      <c r="J35" s="145">
        <f>SUM(Kontrolka!J51,Kontrolka!J34)</f>
        <v>0</v>
      </c>
      <c r="K35" s="159">
        <f>SUM(Kontrolka!K51,Kontrolka!K34)</f>
        <v>0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</row>
    <row r="36" spans="1:127" s="18" customFormat="1" ht="28.5" hidden="1" x14ac:dyDescent="0.25">
      <c r="A36" s="146"/>
      <c r="B36" s="147">
        <v>85516</v>
      </c>
      <c r="C36" s="148" t="s">
        <v>132</v>
      </c>
      <c r="D36" s="148"/>
      <c r="E36" s="148"/>
      <c r="F36" s="147"/>
      <c r="G36" s="149"/>
      <c r="H36" s="150">
        <f>SUM(Kontrolka!H35,Kontrolka!H52)</f>
        <v>0</v>
      </c>
      <c r="I36" s="150">
        <f>SUM(Kontrolka!I35,Kontrolka!I52)</f>
        <v>0</v>
      </c>
      <c r="J36" s="150">
        <f>SUM(Kontrolka!J35,Kontrolka!J52)</f>
        <v>0</v>
      </c>
      <c r="K36" s="163">
        <f>SUM(Kontrolka!K35,Kontrolka!K52)</f>
        <v>0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</row>
    <row r="37" spans="1:127" s="1" customFormat="1" ht="45" hidden="1" x14ac:dyDescent="0.25">
      <c r="A37" s="151"/>
      <c r="B37" s="155"/>
      <c r="C37" s="154" t="s">
        <v>51</v>
      </c>
      <c r="D37" s="154" t="s">
        <v>16</v>
      </c>
      <c r="E37" s="154" t="s">
        <v>53</v>
      </c>
      <c r="F37" s="161" t="s">
        <v>54</v>
      </c>
      <c r="G37" s="162" t="s">
        <v>28</v>
      </c>
      <c r="H37" s="156">
        <f>SUM(Kontrolka!H36)</f>
        <v>0</v>
      </c>
      <c r="I37" s="157">
        <f>SUM(Kontrolka!I36)</f>
        <v>0</v>
      </c>
      <c r="J37" s="157">
        <f>SUM(Kontrolka!J36)</f>
        <v>0</v>
      </c>
      <c r="K37" s="158">
        <f>SUM(Kontrolka!K36)</f>
        <v>0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</row>
    <row r="38" spans="1:127" s="1" customFormat="1" ht="45" hidden="1" x14ac:dyDescent="0.25">
      <c r="A38" s="151"/>
      <c r="B38" s="167"/>
      <c r="C38" s="154" t="s">
        <v>52</v>
      </c>
      <c r="D38" s="154" t="s">
        <v>16</v>
      </c>
      <c r="E38" s="154" t="s">
        <v>53</v>
      </c>
      <c r="F38" s="161" t="s">
        <v>54</v>
      </c>
      <c r="G38" s="162" t="s">
        <v>46</v>
      </c>
      <c r="H38" s="156">
        <f>SUM(Kontrolka!H53,Kontrolka!H37)</f>
        <v>0</v>
      </c>
      <c r="I38" s="157">
        <f>SUM(Kontrolka!I53,Kontrolka!I37)</f>
        <v>0</v>
      </c>
      <c r="J38" s="157">
        <f>SUM(Kontrolka!J53,Kontrolka!J37)</f>
        <v>0</v>
      </c>
      <c r="K38" s="158">
        <f>SUM(Kontrolka!K53,Kontrolka!K37)</f>
        <v>0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</row>
    <row r="39" spans="1:127" s="15" customFormat="1" ht="28.5" x14ac:dyDescent="0.25">
      <c r="A39" s="187">
        <v>900</v>
      </c>
      <c r="B39" s="188"/>
      <c r="C39" s="189" t="s">
        <v>55</v>
      </c>
      <c r="D39" s="189"/>
      <c r="E39" s="189"/>
      <c r="F39" s="188"/>
      <c r="G39" s="190"/>
      <c r="H39" s="191">
        <f>SUM(Kontrolka!H54,)</f>
        <v>4698940</v>
      </c>
      <c r="I39" s="191">
        <f>SUM(Kontrolka!I54,)</f>
        <v>1731973</v>
      </c>
      <c r="J39" s="191">
        <f>SUM(Kontrolka!J54,)</f>
        <v>2966967</v>
      </c>
      <c r="K39" s="192">
        <f>SUM(Kontrolka!K54,)</f>
        <v>0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</row>
    <row r="40" spans="1:127" s="18" customFormat="1" ht="28.5" x14ac:dyDescent="0.25">
      <c r="A40" s="146"/>
      <c r="B40" s="196">
        <v>90005</v>
      </c>
      <c r="C40" s="197" t="s">
        <v>56</v>
      </c>
      <c r="D40" s="197"/>
      <c r="E40" s="197"/>
      <c r="F40" s="196"/>
      <c r="G40" s="198"/>
      <c r="H40" s="199">
        <f>Kontrolka!H55</f>
        <v>3198940</v>
      </c>
      <c r="I40" s="199">
        <f>Kontrolka!I55</f>
        <v>1268973</v>
      </c>
      <c r="J40" s="199">
        <f>Kontrolka!J55</f>
        <v>1929967</v>
      </c>
      <c r="K40" s="200">
        <f>Kontrolka!K55</f>
        <v>0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</row>
    <row r="41" spans="1:127" s="1" customFormat="1" ht="60" x14ac:dyDescent="0.25">
      <c r="A41" s="151"/>
      <c r="B41" s="155"/>
      <c r="C41" s="154" t="str">
        <f>Kontrolka!C56</f>
        <v>Budowa instalacji odnawialnych źródeł energii na domkach jednorodzinnych w miescie Zamość</v>
      </c>
      <c r="D41" s="154" t="str">
        <f>Kontrolka!D56</f>
        <v>Regionalny Program Operacyjny Województwa Lubelskiego na lata 2014-2020</v>
      </c>
      <c r="E41" s="154" t="str">
        <f>Kontrolka!E56</f>
        <v>Oś priorytetowa 4 - Energia przyjazna środowisku
Działanie 4.1 - Wsparcie wykorzystanie OZE</v>
      </c>
      <c r="F41" s="154" t="str">
        <f>Kontrolka!F56</f>
        <v>UM Zamość</v>
      </c>
      <c r="G41" s="154" t="str">
        <f>Kontrolka!G56</f>
        <v>2016-2021</v>
      </c>
      <c r="H41" s="156">
        <f>SUM(Kontrolka!H56)</f>
        <v>3198940</v>
      </c>
      <c r="I41" s="157">
        <f>SUM(Kontrolka!I56)</f>
        <v>1268973</v>
      </c>
      <c r="J41" s="157">
        <f>SUM(Kontrolka!J56)</f>
        <v>1929967</v>
      </c>
      <c r="K41" s="158">
        <f>SUM(Kontrolka!K56)</f>
        <v>0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</row>
    <row r="42" spans="1:127" s="18" customFormat="1" ht="21" customHeight="1" x14ac:dyDescent="0.25">
      <c r="A42" s="146"/>
      <c r="B42" s="196">
        <v>90015</v>
      </c>
      <c r="C42" s="197" t="s">
        <v>61</v>
      </c>
      <c r="D42" s="197"/>
      <c r="E42" s="197"/>
      <c r="F42" s="196"/>
      <c r="G42" s="198"/>
      <c r="H42" s="199">
        <f>SUM(Kontrolka!H57)</f>
        <v>1500000</v>
      </c>
      <c r="I42" s="199">
        <f>SUM(Kontrolka!I57)</f>
        <v>463000</v>
      </c>
      <c r="J42" s="199">
        <f>SUM(Kontrolka!J57)</f>
        <v>1037000</v>
      </c>
      <c r="K42" s="200">
        <f>SUM(Kontrolka!K57)</f>
        <v>0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</row>
    <row r="43" spans="1:127" s="1" customFormat="1" ht="75" x14ac:dyDescent="0.25">
      <c r="A43" s="151"/>
      <c r="B43" s="167"/>
      <c r="C43" s="154" t="str">
        <f>Kontrolka!C58</f>
        <v>Modernizacja systemu oświetlenia ulicznego na terenie miasta Zamość - Etap II</v>
      </c>
      <c r="D43" s="154" t="str">
        <f>Kontrolka!D58</f>
        <v>Regionalny Program Operacyjny Województwa Lubelskiego na lata 2014-2020</v>
      </c>
      <c r="E43" s="154" t="str">
        <f>Kontrolka!E58</f>
        <v>Oś Priorytetowa 5 - Efektywność energetyczna i gospodarka niskoemisyjna
Działanie 5.5 - Promocja niskoemisyjności</v>
      </c>
      <c r="F43" s="154" t="str">
        <f>Kontrolka!F58</f>
        <v>UM Zamość</v>
      </c>
      <c r="G43" s="154" t="str">
        <f>Kontrolka!G58</f>
        <v>2019-2021</v>
      </c>
      <c r="H43" s="156">
        <f>SUM(Kontrolka!H58)</f>
        <v>1500000</v>
      </c>
      <c r="I43" s="157">
        <f>SUM(Kontrolka!I58)</f>
        <v>463000</v>
      </c>
      <c r="J43" s="157">
        <f>SUM(Kontrolka!J58)</f>
        <v>1037000</v>
      </c>
      <c r="K43" s="158">
        <f>SUM(Kontrolka!K58)</f>
        <v>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</row>
    <row r="44" spans="1:127" s="15" customFormat="1" ht="28.5" x14ac:dyDescent="0.25">
      <c r="A44" s="194">
        <v>921</v>
      </c>
      <c r="B44" s="188"/>
      <c r="C44" s="189" t="s">
        <v>74</v>
      </c>
      <c r="D44" s="189"/>
      <c r="E44" s="189"/>
      <c r="F44" s="188"/>
      <c r="G44" s="190"/>
      <c r="H44" s="191">
        <f>SUM(Kontrolka!H38,Kontrolka!H59)</f>
        <v>33528752</v>
      </c>
      <c r="I44" s="191">
        <f>SUM(Kontrolka!I38,Kontrolka!I59)</f>
        <v>19561530</v>
      </c>
      <c r="J44" s="191">
        <f>SUM(Kontrolka!J38,Kontrolka!J59)</f>
        <v>13395815</v>
      </c>
      <c r="K44" s="192">
        <f>SUM(Kontrolka!K38,Kontrolka!K59)</f>
        <v>571407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</row>
    <row r="45" spans="1:127" s="18" customFormat="1" ht="28.5" x14ac:dyDescent="0.25">
      <c r="A45" s="160"/>
      <c r="B45" s="201">
        <v>92120</v>
      </c>
      <c r="C45" s="197" t="s">
        <v>75</v>
      </c>
      <c r="D45" s="197"/>
      <c r="E45" s="197"/>
      <c r="F45" s="196"/>
      <c r="G45" s="198"/>
      <c r="H45" s="199">
        <f>SUM(Kontrolka!H60,Kontrolka!H39)</f>
        <v>33528752</v>
      </c>
      <c r="I45" s="199">
        <f>SUM(Kontrolka!I60,Kontrolka!I39)</f>
        <v>19561530</v>
      </c>
      <c r="J45" s="199">
        <f>SUM(Kontrolka!J60,Kontrolka!J39)</f>
        <v>13395815</v>
      </c>
      <c r="K45" s="200">
        <f>SUM(Kontrolka!K60,Kontrolka!K39)</f>
        <v>571407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</row>
    <row r="46" spans="1:127" s="1" customFormat="1" ht="75" x14ac:dyDescent="0.25">
      <c r="A46" s="173"/>
      <c r="B46" s="174"/>
      <c r="C46" s="154" t="str">
        <f>Kontrolka!C61</f>
        <v>Rewitalizacja Akademii Zamojskiej</v>
      </c>
      <c r="D46" s="154" t="str">
        <f>Kontrolka!D61</f>
        <v>Program Operacyjny Infrastruktura i Środowisko  na lata 2014 - 2020</v>
      </c>
      <c r="E46" s="154" t="str">
        <f>Kontrolka!E61</f>
        <v>Oś priorytetowa VIII - Ochrona dziedzictwa kulturowego i rozwój zasobów kultury
Działanie 8.1 - Ochrona dziedzictwa kulturowego i rozwój zasobów kultury</v>
      </c>
      <c r="F46" s="154" t="str">
        <f>Kontrolka!F61</f>
        <v>UM Zamość</v>
      </c>
      <c r="G46" s="154" t="str">
        <f>Kontrolka!G61</f>
        <v>2012-2022</v>
      </c>
      <c r="H46" s="156">
        <f>SUM(Kontrolka!H40,Kontrolka!H61)</f>
        <v>23955550</v>
      </c>
      <c r="I46" s="157">
        <f>SUM(Kontrolka!I40,Kontrolka!I61)</f>
        <v>16263650</v>
      </c>
      <c r="J46" s="157">
        <f>SUM(Kontrolka!J40,Kontrolka!J61)</f>
        <v>7691900</v>
      </c>
      <c r="K46" s="158">
        <f>SUM(Kontrolka!K40,Kontrolka!K61)</f>
        <v>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</row>
    <row r="47" spans="1:127" s="1" customFormat="1" ht="60" x14ac:dyDescent="0.25">
      <c r="A47" s="173"/>
      <c r="B47" s="175"/>
      <c r="C47" s="154" t="str">
        <f>Kontrolka!C62</f>
        <v>Rewitalizacja Rotundy Zamojskiej</v>
      </c>
      <c r="D47" s="154" t="str">
        <f>Kontrolka!D62</f>
        <v>Regionalny Program Operacyjny Województwa Lubelskiego na lata 2014-2020</v>
      </c>
      <c r="E47" s="154" t="str">
        <f>Kontrolka!E62</f>
        <v>Oś priorytetowa 7 - Ochrona dziedzictwa kulturowego i naturalnego
Działanie 7.1 - Dziedzictwo kulturowe i naturalne</v>
      </c>
      <c r="F47" s="154" t="str">
        <f>Kontrolka!F62</f>
        <v>UM Zamość</v>
      </c>
      <c r="G47" s="154" t="str">
        <f>Kontrolka!G62</f>
        <v>2016-2021</v>
      </c>
      <c r="H47" s="156">
        <f>SUM(Kontrolka!H62)</f>
        <v>1395744</v>
      </c>
      <c r="I47" s="157">
        <f>SUM(Kontrolka!I62)</f>
        <v>548784</v>
      </c>
      <c r="J47" s="157">
        <f>SUM(Kontrolka!J62)</f>
        <v>846960</v>
      </c>
      <c r="K47" s="158">
        <f>SUM(Kontrolka!K62)</f>
        <v>0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</row>
    <row r="48" spans="1:127" s="1" customFormat="1" ht="60" x14ac:dyDescent="0.25">
      <c r="A48" s="172"/>
      <c r="B48" s="175"/>
      <c r="C48" s="154" t="str">
        <f>Kontrolka!C63</f>
        <v>Rewitalizacja Starego Miasta
w Zamościu</v>
      </c>
      <c r="D48" s="154" t="str">
        <f>Kontrolka!D63</f>
        <v>Regionalny Program Operacyjny Województwa Lubelskiego na lata 2014-2020</v>
      </c>
      <c r="E48" s="154" t="str">
        <f>Kontrolka!E63</f>
        <v>Oś priorytetowa 13 - Infrastruktura społeczna
Działanie 13.3 - Rewitalizacja obszarów miejskich</v>
      </c>
      <c r="F48" s="154" t="str">
        <f>Kontrolka!F63</f>
        <v>UM Zamość</v>
      </c>
      <c r="G48" s="154" t="str">
        <f>Kontrolka!G63</f>
        <v>2018-2022</v>
      </c>
      <c r="H48" s="156">
        <f>Kontrolka!H63</f>
        <v>8177458</v>
      </c>
      <c r="I48" s="157">
        <f>Kontrolka!I63</f>
        <v>2749096</v>
      </c>
      <c r="J48" s="157">
        <f>Kontrolka!J63</f>
        <v>4856955</v>
      </c>
      <c r="K48" s="158">
        <f>Kontrolka!K63</f>
        <v>571407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</row>
    <row r="49" spans="1:127" s="15" customFormat="1" ht="42.75" x14ac:dyDescent="0.25">
      <c r="A49" s="195">
        <v>925</v>
      </c>
      <c r="B49" s="188"/>
      <c r="C49" s="189" t="s">
        <v>83</v>
      </c>
      <c r="D49" s="189"/>
      <c r="E49" s="189"/>
      <c r="F49" s="188"/>
      <c r="G49" s="190"/>
      <c r="H49" s="191">
        <f>Kontrolka!H64</f>
        <v>4528862</v>
      </c>
      <c r="I49" s="191">
        <f>Kontrolka!I64</f>
        <v>2024584</v>
      </c>
      <c r="J49" s="191">
        <f>Kontrolka!J64</f>
        <v>2504278</v>
      </c>
      <c r="K49" s="192">
        <f>Kontrolka!K64</f>
        <v>0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</row>
    <row r="50" spans="1:127" s="2" customFormat="1" ht="24.75" customHeight="1" x14ac:dyDescent="0.25">
      <c r="A50" s="176"/>
      <c r="B50" s="196">
        <v>92504</v>
      </c>
      <c r="C50" s="197" t="s">
        <v>84</v>
      </c>
      <c r="D50" s="197"/>
      <c r="E50" s="197"/>
      <c r="F50" s="196"/>
      <c r="G50" s="198"/>
      <c r="H50" s="199">
        <f>Kontrolka!H65</f>
        <v>4528862</v>
      </c>
      <c r="I50" s="199">
        <f>Kontrolka!I65</f>
        <v>2024584</v>
      </c>
      <c r="J50" s="199">
        <f>Kontrolka!J65</f>
        <v>2504278</v>
      </c>
      <c r="K50" s="200">
        <f>Kontrolka!K65</f>
        <v>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</row>
    <row r="51" spans="1:127" s="1" customFormat="1" ht="60" x14ac:dyDescent="0.25">
      <c r="A51" s="212"/>
      <c r="B51" s="167"/>
      <c r="C51" s="157" t="str">
        <f>Kontrolka!C66</f>
        <v>Kompleksowa modernizacja 
i unowocześnienie ogrodu zoologicznego w Zamościu</v>
      </c>
      <c r="D51" s="157" t="str">
        <f>Kontrolka!D66</f>
        <v>Regionalny Program Operacyjny Województwa Lubelskiego na lata 2014-2020</v>
      </c>
      <c r="E51" s="157" t="str">
        <f>Kontrolka!E66</f>
        <v>Oś priorytetowa 7 - Ochrona dziedzictwa kulturowego i naturalnego
Działanie 7.2 - Ochrona różnorodności przyrodniczej</v>
      </c>
      <c r="F51" s="157" t="str">
        <f>Kontrolka!F66</f>
        <v>UM Zamość</v>
      </c>
      <c r="G51" s="157" t="str">
        <f>Kontrolka!G66</f>
        <v>2010-2021</v>
      </c>
      <c r="H51" s="156">
        <f>Kontrolka!H66</f>
        <v>4528862</v>
      </c>
      <c r="I51" s="157">
        <f>Kontrolka!I66</f>
        <v>2024584</v>
      </c>
      <c r="J51" s="157">
        <f>Kontrolka!J66</f>
        <v>2504278</v>
      </c>
      <c r="K51" s="158">
        <f>Kontrolka!K66</f>
        <v>0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</row>
    <row r="52" spans="1:127" s="15" customFormat="1" ht="21.75" customHeight="1" x14ac:dyDescent="0.25">
      <c r="A52" s="195">
        <v>926</v>
      </c>
      <c r="B52" s="204"/>
      <c r="C52" s="205" t="s">
        <v>89</v>
      </c>
      <c r="D52" s="205"/>
      <c r="E52" s="205"/>
      <c r="F52" s="204"/>
      <c r="G52" s="206"/>
      <c r="H52" s="207">
        <f>Kontrolka!H67</f>
        <v>9213421</v>
      </c>
      <c r="I52" s="207">
        <f>Kontrolka!I67</f>
        <v>4923987</v>
      </c>
      <c r="J52" s="207">
        <f>Kontrolka!J67</f>
        <v>4289434</v>
      </c>
      <c r="K52" s="208">
        <f>Kontrolka!K67</f>
        <v>0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</row>
    <row r="53" spans="1:127" s="2" customFormat="1" ht="24" customHeight="1" x14ac:dyDescent="0.25">
      <c r="A53" s="176"/>
      <c r="B53" s="196">
        <v>92601</v>
      </c>
      <c r="C53" s="197" t="s">
        <v>90</v>
      </c>
      <c r="D53" s="197"/>
      <c r="E53" s="197"/>
      <c r="F53" s="196"/>
      <c r="G53" s="198"/>
      <c r="H53" s="199">
        <f>Kontrolka!H68</f>
        <v>9213421</v>
      </c>
      <c r="I53" s="199">
        <f>Kontrolka!I68</f>
        <v>4923987</v>
      </c>
      <c r="J53" s="199">
        <f>Kontrolka!J68</f>
        <v>4289434</v>
      </c>
      <c r="K53" s="200">
        <f>Kontrolka!K68</f>
        <v>0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</row>
    <row r="54" spans="1:127" s="1" customFormat="1" ht="60" x14ac:dyDescent="0.25">
      <c r="A54" s="173"/>
      <c r="B54" s="152"/>
      <c r="C54" s="157" t="str">
        <f>Kontrolka!C69</f>
        <v>Zwiększenie dostępności zalewu miejskiego w Zamościu jako miejsca aktywnej rekreacji w sąsiedztwie zamojskiego zespołu staromiejskiego</v>
      </c>
      <c r="D54" s="157" t="str">
        <f>Kontrolka!D69</f>
        <v>Regionalny Program Operacyjny Województwa Lubelskiego na lata 2014-2020</v>
      </c>
      <c r="E54" s="157" t="str">
        <f>Kontrolka!E69</f>
        <v>Oś priorytetowa 7 - Ochrona dziedzictwa kulturowego i naturalnego
Działanie 7.1 - Dziedzictwo kulturowe i naturalne</v>
      </c>
      <c r="F54" s="157" t="str">
        <f>Kontrolka!F69</f>
        <v>UM Zamość</v>
      </c>
      <c r="G54" s="157" t="str">
        <f>Kontrolka!G69</f>
        <v>2016-2021</v>
      </c>
      <c r="H54" s="156">
        <f>Kontrolka!H69</f>
        <v>9030149</v>
      </c>
      <c r="I54" s="157">
        <f>Kontrolka!I69</f>
        <v>4867124</v>
      </c>
      <c r="J54" s="157">
        <f>Kontrolka!J69</f>
        <v>4163025</v>
      </c>
      <c r="K54" s="158">
        <f>Kontrolka!K69</f>
        <v>0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</row>
    <row r="55" spans="1:127" s="1" customFormat="1" ht="60" x14ac:dyDescent="0.25">
      <c r="A55" s="151"/>
      <c r="B55" s="152"/>
      <c r="C55" s="157" t="str">
        <f>Kontrolka!C70</f>
        <v>Budowa instalacji fotowoltaicznej w OSiR w Zamościu</v>
      </c>
      <c r="D55" s="157" t="str">
        <f>Kontrolka!D70</f>
        <v>Regionalny Program Operacyjny Województwa Lubelskiego na lata 2014-2020</v>
      </c>
      <c r="E55" s="157" t="str">
        <f>Kontrolka!E70</f>
        <v>Oś priorytetowa 4 - Energia przyjazna środowisku
Działanie 4.1 - Wsparcie wykorzystanie OZE</v>
      </c>
      <c r="F55" s="157" t="str">
        <f>Kontrolka!F70</f>
        <v>OSiR</v>
      </c>
      <c r="G55" s="157" t="str">
        <f>Kontrolka!G70</f>
        <v>2019-2021</v>
      </c>
      <c r="H55" s="156">
        <f>Kontrolka!H70</f>
        <v>183272</v>
      </c>
      <c r="I55" s="157">
        <f>Kontrolka!I70</f>
        <v>56863</v>
      </c>
      <c r="J55" s="157">
        <f>Kontrolka!J70</f>
        <v>126409</v>
      </c>
      <c r="K55" s="158">
        <f>Kontrolka!K70</f>
        <v>0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</row>
    <row r="56" spans="1:127" s="25" customFormat="1" ht="22.5" customHeight="1" x14ac:dyDescent="0.25">
      <c r="A56" s="135"/>
      <c r="B56" s="136"/>
      <c r="C56" s="137" t="s">
        <v>94</v>
      </c>
      <c r="D56" s="137"/>
      <c r="E56" s="137"/>
      <c r="F56" s="136"/>
      <c r="G56" s="138"/>
      <c r="H56" s="139">
        <f>Kontrolka!H71</f>
        <v>35702040</v>
      </c>
      <c r="I56" s="139">
        <f>Kontrolka!I71</f>
        <v>5537676</v>
      </c>
      <c r="J56" s="139">
        <f>Kontrolka!J71</f>
        <v>29721514</v>
      </c>
      <c r="K56" s="140">
        <f>Kontrolka!K71</f>
        <v>442850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</row>
    <row r="57" spans="1:127" s="15" customFormat="1" ht="22.5" customHeight="1" x14ac:dyDescent="0.25">
      <c r="A57" s="194">
        <v>600</v>
      </c>
      <c r="B57" s="188"/>
      <c r="C57" s="189" t="s">
        <v>107</v>
      </c>
      <c r="D57" s="189"/>
      <c r="E57" s="189"/>
      <c r="F57" s="188"/>
      <c r="G57" s="190"/>
      <c r="H57" s="191">
        <f>SUM(Kontrolka!H90,Kontrolka!H73)</f>
        <v>21777298</v>
      </c>
      <c r="I57" s="191">
        <f>SUM(Kontrolka!I90,Kontrolka!I73)</f>
        <v>3266595</v>
      </c>
      <c r="J57" s="191">
        <f>SUM(Kontrolka!J90,Kontrolka!J73)</f>
        <v>18510703</v>
      </c>
      <c r="K57" s="192">
        <f>SUM(Kontrolka!K90)</f>
        <v>0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</row>
    <row r="58" spans="1:127" s="2" customFormat="1" ht="28.5" x14ac:dyDescent="0.25">
      <c r="A58" s="178"/>
      <c r="B58" s="201">
        <v>60015</v>
      </c>
      <c r="C58" s="197" t="s">
        <v>108</v>
      </c>
      <c r="D58" s="197"/>
      <c r="E58" s="197"/>
      <c r="F58" s="196"/>
      <c r="G58" s="198"/>
      <c r="H58" s="199">
        <f>SUM(Kontrolka!H91,Kontrolka!H73)</f>
        <v>21777298</v>
      </c>
      <c r="I58" s="199">
        <f>SUM(Kontrolka!I91,Kontrolka!I74)</f>
        <v>3266595</v>
      </c>
      <c r="J58" s="199">
        <f>SUM(Kontrolka!J91,Kontrolka!J74)</f>
        <v>18510703</v>
      </c>
      <c r="K58" s="202">
        <f>SUM(Kontrolka!K91,Kontrolka!K74)</f>
        <v>0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</row>
    <row r="59" spans="1:127" s="1" customFormat="1" ht="105" x14ac:dyDescent="0.25">
      <c r="A59" s="172"/>
      <c r="B59" s="179"/>
      <c r="C59" s="166" t="str">
        <f>Kontrolka!C75</f>
        <v>Przebudowa drogi na odcinku ok.5km, w ciągu drogi krajowej Nr 74 od al. 1-Maja (most na rzece Łabuńce) do ul.Szczebrzeskiej (granica m.Zamość )</v>
      </c>
      <c r="D59" s="166" t="str">
        <f>Kontrolka!D75</f>
        <v>Program Operacyjny Infrastruktura i Środowisko  na lata 2014 - 2020</v>
      </c>
      <c r="E59" s="166" t="str">
        <f>Kontrolka!E75</f>
        <v>Oś priorytetowa IV - Infrastruktura drogowa dla miast
Działanie 4.2 Zwiększenie dostępności transportowej ośrodków miejskich leżących poza siecią drogową TEN-T i odciążenie miast od nadmiernego ruchu drogowego</v>
      </c>
      <c r="F59" s="166" t="str">
        <f>Kontrolka!F75</f>
        <v>UM Zamość</v>
      </c>
      <c r="G59" s="166" t="str">
        <f>Kontrolka!G75</f>
        <v>2016-2023</v>
      </c>
      <c r="H59" s="168">
        <f>SUM(Kontrolka!H92,Kontrolka!H75)</f>
        <v>21777298</v>
      </c>
      <c r="I59" s="169">
        <f>SUM(Kontrolka!I92,Kontrolka!I75)</f>
        <v>3266595</v>
      </c>
      <c r="J59" s="169">
        <f>SUM(Kontrolka!J92,Kontrolka!J75)</f>
        <v>18510703</v>
      </c>
      <c r="K59" s="170">
        <f>SUM(Kontrolka!K92)</f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</row>
    <row r="60" spans="1:127" s="15" customFormat="1" ht="24.75" customHeight="1" x14ac:dyDescent="0.25">
      <c r="A60" s="195">
        <v>801</v>
      </c>
      <c r="B60" s="188"/>
      <c r="C60" s="189" t="s">
        <v>13</v>
      </c>
      <c r="D60" s="189"/>
      <c r="E60" s="189"/>
      <c r="F60" s="188"/>
      <c r="G60" s="190"/>
      <c r="H60" s="191">
        <f>SUM(Kontrolka!H76,Kontrolka!H93)</f>
        <v>13924742</v>
      </c>
      <c r="I60" s="191">
        <f>SUM(Kontrolka!I76,Kontrolka!I93)</f>
        <v>2271081</v>
      </c>
      <c r="J60" s="191">
        <f>SUM(Kontrolka!J76,Kontrolka!J93)</f>
        <v>11210811</v>
      </c>
      <c r="K60" s="192">
        <f>SUM(Kontrolka!K76,Kontrolka!K93)</f>
        <v>442850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</row>
    <row r="61" spans="1:127" s="18" customFormat="1" ht="21" customHeight="1" x14ac:dyDescent="0.25">
      <c r="A61" s="146"/>
      <c r="B61" s="196">
        <v>80195</v>
      </c>
      <c r="C61" s="197" t="s">
        <v>20</v>
      </c>
      <c r="D61" s="197"/>
      <c r="E61" s="197"/>
      <c r="F61" s="196"/>
      <c r="G61" s="198"/>
      <c r="H61" s="199">
        <f>SUM(Kontrolka!H94,Kontrolka!H77)</f>
        <v>13924742</v>
      </c>
      <c r="I61" s="199">
        <f>SUM(Kontrolka!I94,Kontrolka!I77)</f>
        <v>2271081</v>
      </c>
      <c r="J61" s="199">
        <f>SUM(Kontrolka!J94,Kontrolka!J77)</f>
        <v>11210811</v>
      </c>
      <c r="K61" s="200">
        <f>SUM(Kontrolka!K94,Kontrolka!K77)</f>
        <v>442850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</row>
    <row r="62" spans="1:127" s="1" customFormat="1" ht="60" x14ac:dyDescent="0.25">
      <c r="A62" s="151"/>
      <c r="B62" s="152"/>
      <c r="C62" s="154" t="str">
        <f>Kontrolka!C78</f>
        <v>Budujemy markę ZSP 4</v>
      </c>
      <c r="D62" s="154" t="str">
        <f>Kontrolka!D78</f>
        <v>Program Operacyjny Wiedza Edukacja Rozwój 2014-2020</v>
      </c>
      <c r="E62" s="154" t="str">
        <f>Kontrolka!E78</f>
        <v>Oś Priorytetowa IV -Innowacje społeczne i współpraca ponadnarodowa
Działanie 4.2 - Programy mobilności ponadnarodowej</v>
      </c>
      <c r="F62" s="161" t="str">
        <f>Kontrolka!F78</f>
        <v>ZSP Nr 4</v>
      </c>
      <c r="G62" s="161" t="str">
        <f>Kontrolka!G78</f>
        <v>2020-2022</v>
      </c>
      <c r="H62" s="156">
        <f>SUM(Kontrolka!H78)</f>
        <v>347652</v>
      </c>
      <c r="I62" s="157">
        <f>SUM(Kontrolka!I78)</f>
        <v>0</v>
      </c>
      <c r="J62" s="157">
        <f>SUM(Kontrolka!J78)</f>
        <v>327801</v>
      </c>
      <c r="K62" s="158">
        <f>SUM(Kontrolka!K78)</f>
        <v>19851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</row>
    <row r="63" spans="1:127" s="1" customFormat="1" ht="60" x14ac:dyDescent="0.25">
      <c r="A63" s="151"/>
      <c r="B63" s="152"/>
      <c r="C63" s="177" t="str">
        <f>Kontrolka!C79</f>
        <v>Kształcenie zawodowe to przyszłość</v>
      </c>
      <c r="D63" s="177" t="str">
        <f>Kontrolka!D79</f>
        <v>Regionalny Program Operacyjny Województwa Lubelskiego na lata 2014-2020</v>
      </c>
      <c r="E63" s="177" t="str">
        <f>Kontrolka!E79</f>
        <v>Oś priorytetowa 12 - Edukacja, kwalifikacje i kompetencje
Działanie 12.4 - Kształcenie zawodowe</v>
      </c>
      <c r="F63" s="180" t="str">
        <f>Kontrolka!F79</f>
        <v>ZSP Nr 1
ZSP Nr 3
UM Zamość</v>
      </c>
      <c r="G63" s="180" t="str">
        <f>Kontrolka!G79</f>
        <v>2019-2021</v>
      </c>
      <c r="H63" s="156">
        <f>SUM(Kontrolka!H79)</f>
        <v>0</v>
      </c>
      <c r="I63" s="157">
        <f>SUM(Kontrolka!I79)</f>
        <v>0</v>
      </c>
      <c r="J63" s="157">
        <f>SUM(Kontrolka!J79)</f>
        <v>0</v>
      </c>
      <c r="K63" s="158">
        <f>SUM(Kontrolka!K79)</f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</row>
    <row r="64" spans="1:127" s="1" customFormat="1" ht="69.75" customHeight="1" x14ac:dyDescent="0.25">
      <c r="A64" s="151"/>
      <c r="B64" s="152"/>
      <c r="C64" s="177" t="str">
        <f>Kontrolka!C80</f>
        <v>Dodatkowe kwalifikacje szansą za zawodowy sukces</v>
      </c>
      <c r="D64" s="177" t="str">
        <f>Kontrolka!D80</f>
        <v>Regionalny Program Operacyjny Województwa Lubelskiego na lata 2014-2020</v>
      </c>
      <c r="E64" s="177" t="str">
        <f>Kontrolka!E80</f>
        <v>Oś priorytetowa 12 - Edukacja, kwalifikacje i kompetencje
Działanie 12.4 - Kształcenie zawodowe</v>
      </c>
      <c r="F64" s="161" t="str">
        <f>Kontrolka!F80</f>
        <v>ZSP Nr 2
ZSP Nr 4
ZSP Nr 5
UM Zamość</v>
      </c>
      <c r="G64" s="180" t="str">
        <f>Kontrolka!G80</f>
        <v>2018-2021</v>
      </c>
      <c r="H64" s="156">
        <f>SUM(Kontrolka!H80)</f>
        <v>422981</v>
      </c>
      <c r="I64" s="157">
        <f>SUM(Kontrolka!I80)</f>
        <v>17680</v>
      </c>
      <c r="J64" s="157">
        <f>SUM(Kontrolka!J80)</f>
        <v>382788</v>
      </c>
      <c r="K64" s="158">
        <f>SUM(Kontrolka!K80)</f>
        <v>22513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</row>
    <row r="65" spans="1:127" s="1" customFormat="1" ht="69" customHeight="1" x14ac:dyDescent="0.25">
      <c r="A65" s="151"/>
      <c r="B65" s="152"/>
      <c r="C65" s="154" t="str">
        <f>Kontrolka!C81</f>
        <v>Kształcenie i praktyka dla rozwoju Zamościa i Lublina</v>
      </c>
      <c r="D65" s="177" t="str">
        <f>Kontrolka!D81</f>
        <v>Regionalny Program Operacyjny Województwa Lubelskiego na lata 2014-2020</v>
      </c>
      <c r="E65" s="177" t="str">
        <f>Kontrolka!E81</f>
        <v>Oś priorytetowa 12 - Edukacja, kwalifikacje i kompetencje
Działanie 12.4 - Kształcenie zawodowe</v>
      </c>
      <c r="F65" s="161" t="str">
        <f>Kontrolka!F81</f>
        <v>ZSP Nr 2
ZSP Nr 4
ZSP Nr 5
UM Zamość</v>
      </c>
      <c r="G65" s="180" t="str">
        <f>Kontrolka!G81</f>
        <v>2019-2023</v>
      </c>
      <c r="H65" s="156">
        <f>SUM(Kontrolka!H81)</f>
        <v>1822112</v>
      </c>
      <c r="I65" s="157">
        <f>SUM(Kontrolka!I81)</f>
        <v>0</v>
      </c>
      <c r="J65" s="157">
        <f>SUM(Kontrolka!J81)</f>
        <v>1720882</v>
      </c>
      <c r="K65" s="158">
        <f>SUM(Kontrolka!K81)</f>
        <v>101230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</row>
    <row r="66" spans="1:127" s="1" customFormat="1" ht="60" x14ac:dyDescent="0.25">
      <c r="A66" s="151"/>
      <c r="B66" s="152"/>
      <c r="C66" s="203" t="str">
        <f>Kontrolka!C82</f>
        <v>Język łączy</v>
      </c>
      <c r="D66" s="203" t="str">
        <f>Kontrolka!D82</f>
        <v>Program Operacyjny Wiedza Edukacja Rozwój 2014-2020</v>
      </c>
      <c r="E66" s="203" t="str">
        <f>Kontrolka!E82</f>
        <v>Oś Priorytetowa IV -Innowacje społeczne  i współpraca ponadnarodowa
Działanie 4.2 - Programy mobilności ponadnarodowej</v>
      </c>
      <c r="F66" s="179" t="str">
        <f>Kontrolka!F82</f>
        <v>III LO</v>
      </c>
      <c r="G66" s="179" t="str">
        <f>Kontrolka!G82</f>
        <v>2019-2021</v>
      </c>
      <c r="H66" s="168">
        <f>SUM(Kontrolka!H82)</f>
        <v>75121</v>
      </c>
      <c r="I66" s="169">
        <f>SUM(Kontrolka!I82)</f>
        <v>0</v>
      </c>
      <c r="J66" s="169">
        <f>SUM(Kontrolka!J82)</f>
        <v>70832</v>
      </c>
      <c r="K66" s="170">
        <f>SUM(Kontrolka!K82)</f>
        <v>4289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</row>
    <row r="67" spans="1:127" s="1" customFormat="1" ht="30" x14ac:dyDescent="0.25">
      <c r="A67" s="151"/>
      <c r="B67" s="152"/>
      <c r="C67" s="177" t="str">
        <f>Kontrolka!C83</f>
        <v>Telef-on czy telef-of</v>
      </c>
      <c r="D67" s="177" t="str">
        <f>Kontrolka!D83</f>
        <v>Program ERASMUS+</v>
      </c>
      <c r="E67" s="177" t="str">
        <f>Kontrolka!E83</f>
        <v>Akcja 2 - Współpraca na rzecz innowacji i wymiany dobrych praktyk</v>
      </c>
      <c r="F67" s="180" t="str">
        <f>Kontrolka!F83</f>
        <v xml:space="preserve">
ZSP Nr 5</v>
      </c>
      <c r="G67" s="180" t="str">
        <f>Kontrolka!G83</f>
        <v>2020-2022</v>
      </c>
      <c r="H67" s="156">
        <f>SUM(Kontrolka!H83)</f>
        <v>94822</v>
      </c>
      <c r="I67" s="157">
        <f>SUM(Kontrolka!I83)</f>
        <v>0</v>
      </c>
      <c r="J67" s="157">
        <f>SUM(Kontrolka!J83)</f>
        <v>94822</v>
      </c>
      <c r="K67" s="158">
        <f>SUM(Kontrolka!K83)</f>
        <v>0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</row>
    <row r="68" spans="1:127" s="1" customFormat="1" ht="30" x14ac:dyDescent="0.25">
      <c r="A68" s="151"/>
      <c r="B68" s="152"/>
      <c r="C68" s="177" t="str">
        <f>Kontrolka!C84</f>
        <v>Telef-on czy telef-of</v>
      </c>
      <c r="D68" s="177" t="str">
        <f>Kontrolka!D84</f>
        <v>Program ERASMUS+</v>
      </c>
      <c r="E68" s="177" t="str">
        <f>Kontrolka!E84</f>
        <v>Akcja 2 - Współpraca na rzecz innowacji i wymiany dobrych praktyk</v>
      </c>
      <c r="F68" s="180" t="str">
        <f>Kontrolka!F84</f>
        <v>III LO</v>
      </c>
      <c r="G68" s="180" t="str">
        <f>Kontrolka!G84</f>
        <v>2020-2022</v>
      </c>
      <c r="H68" s="156">
        <f>Kontrolka!H84</f>
        <v>104903</v>
      </c>
      <c r="I68" s="157">
        <f>Kontrolka!I84</f>
        <v>0</v>
      </c>
      <c r="J68" s="157">
        <f>Kontrolka!J84</f>
        <v>104903</v>
      </c>
      <c r="K68" s="158">
        <f>Kontrolka!K84</f>
        <v>0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</row>
    <row r="69" spans="1:127" s="1" customFormat="1" ht="30" x14ac:dyDescent="0.25">
      <c r="A69" s="151"/>
      <c r="B69" s="152"/>
      <c r="C69" s="154" t="str">
        <f>Kontrolka!C85</f>
        <v>Pszczoły nad Alpami-współpraca polsko-włoska w dziedzinie pszczelarstwa</v>
      </c>
      <c r="D69" s="154" t="str">
        <f>Kontrolka!D85</f>
        <v>Program ERASMUS+</v>
      </c>
      <c r="E69" s="177" t="str">
        <f>Kontrolka!E85</f>
        <v>Akcja 2 - Współpraca na rzecz innowacji i wymiany dobrych praktyk</v>
      </c>
      <c r="F69" s="161" t="str">
        <f>Kontrolka!F85</f>
        <v>ZSP Nr 5</v>
      </c>
      <c r="G69" s="161" t="str">
        <f>Kontrolka!G85</f>
        <v>2018-2021</v>
      </c>
      <c r="H69" s="156">
        <f>SUM(Kontrolka!H85)</f>
        <v>2000</v>
      </c>
      <c r="I69" s="157">
        <f>SUM(Kontrolka!I85)</f>
        <v>0</v>
      </c>
      <c r="J69" s="157">
        <f>SUM(Kontrolka!J85)</f>
        <v>2000</v>
      </c>
      <c r="K69" s="158">
        <f>SUM(Kontrolka!K85)</f>
        <v>0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</row>
    <row r="70" spans="1:127" s="1" customFormat="1" ht="60" x14ac:dyDescent="0.25">
      <c r="A70" s="151"/>
      <c r="B70" s="152"/>
      <c r="C70" s="210" t="str">
        <f>Kontrolka!C86</f>
        <v>Międzynarodowa mobilność edukacyjna uczniów i absolwentów oraz kadry kształcenia zawodowego</v>
      </c>
      <c r="D70" s="210" t="str">
        <f>Kontrolka!D86</f>
        <v>Program Operacyjny Wiedza Edukacja Rozwój 2014-2020</v>
      </c>
      <c r="E70" s="210" t="str">
        <f>Kontrolka!E86</f>
        <v>Oś Priorytetowa IV -Innowacje społeczne  i współpraca ponadnarodowa
Działanie 4.2 - Programy mobilności ponadnarodowej</v>
      </c>
      <c r="F70" s="161" t="str">
        <f>Kontrolka!F86</f>
        <v>ZSP Nr 1</v>
      </c>
      <c r="G70" s="161" t="str">
        <f>Kontrolka!G86</f>
        <v>2020-2021</v>
      </c>
      <c r="H70" s="156">
        <f>Kontrolka!H86</f>
        <v>599292</v>
      </c>
      <c r="I70" s="157">
        <f>Kontrolka!I86</f>
        <v>0</v>
      </c>
      <c r="J70" s="157">
        <f>Kontrolka!J86</f>
        <v>565072</v>
      </c>
      <c r="K70" s="158">
        <f>Kontrolka!K86</f>
        <v>34220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</row>
    <row r="71" spans="1:127" s="1" customFormat="1" ht="45" x14ac:dyDescent="0.25">
      <c r="A71" s="151"/>
      <c r="B71" s="152"/>
      <c r="C71" s="210" t="str">
        <f>Kontrolka!C87</f>
        <v>DemEUcracy for ALL- Współpraca Międzynarodowa Szkół Portugalia, Dania, Francja, Serbia</v>
      </c>
      <c r="D71" s="210" t="str">
        <f>Kontrolka!D87</f>
        <v>Program ERASMUS+</v>
      </c>
      <c r="E71" s="210" t="str">
        <f>Kontrolka!E87</f>
        <v xml:space="preserve">Akcja 2 - Partnerstwa strategiczne </v>
      </c>
      <c r="F71" s="210" t="str">
        <f>Kontrolka!F87</f>
        <v>III LO</v>
      </c>
      <c r="G71" s="210" t="str">
        <f>Kontrolka!G87</f>
        <v>2020-2022</v>
      </c>
      <c r="H71" s="210">
        <f>Kontrolka!H87</f>
        <v>116764</v>
      </c>
      <c r="I71" s="210">
        <f>Kontrolka!I87</f>
        <v>0</v>
      </c>
      <c r="J71" s="210">
        <f>Kontrolka!J87</f>
        <v>116764</v>
      </c>
      <c r="K71" s="210">
        <f>Kontrolka!K87</f>
        <v>0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</row>
    <row r="72" spans="1:127" s="1" customFormat="1" ht="75.75" thickBot="1" x14ac:dyDescent="0.3">
      <c r="A72" s="181"/>
      <c r="B72" s="182"/>
      <c r="C72" s="183" t="str">
        <f>Kontrolka!C95</f>
        <v>Termomodrnizacja budynku ZSP Nr 3 
w Zamościu</v>
      </c>
      <c r="D72" s="183" t="str">
        <f>Kontrolka!D95</f>
        <v>Regionalny Program Operacyjny Województwa Lubelskiego na lata 2014-2020</v>
      </c>
      <c r="E72" s="183" t="str">
        <f>Kontrolka!E95</f>
        <v>Oś Priorytetowa 5 - Efektywność energetyczna i gospodarka niskoemisyjna
Działanie 5.2 - Efektywność energetyczna sektora publicznego</v>
      </c>
      <c r="F72" s="183" t="str">
        <f>Kontrolka!F95</f>
        <v>UM Zamość</v>
      </c>
      <c r="G72" s="183" t="str">
        <f>Kontrolka!G95</f>
        <v>2020-2021</v>
      </c>
      <c r="H72" s="184">
        <f>SUM(Kontrolka!H95)</f>
        <v>5645660</v>
      </c>
      <c r="I72" s="185">
        <f>SUM(Kontrolka!I95)</f>
        <v>2253401</v>
      </c>
      <c r="J72" s="185">
        <f>SUM(Kontrolka!J95)</f>
        <v>3392259</v>
      </c>
      <c r="K72" s="186">
        <f>SUM(Kontrolka!K95)</f>
        <v>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</row>
    <row r="73" spans="1:127" s="15" customFormat="1" hidden="1" x14ac:dyDescent="0.25">
      <c r="A73" s="120">
        <v>852</v>
      </c>
      <c r="B73" s="121"/>
      <c r="C73" s="121" t="s">
        <v>42</v>
      </c>
      <c r="D73" s="121"/>
      <c r="E73" s="121"/>
      <c r="F73" s="121"/>
      <c r="G73" s="122"/>
      <c r="H73" s="123">
        <f>Kontrolka!H96</f>
        <v>0</v>
      </c>
      <c r="I73" s="123">
        <f>Kontrolka!I96</f>
        <v>0</v>
      </c>
      <c r="J73" s="123">
        <f>Kontrolka!J96</f>
        <v>0</v>
      </c>
      <c r="K73" s="124">
        <f>Kontrolka!K96</f>
        <v>0</v>
      </c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</row>
    <row r="74" spans="1:127" s="2" customFormat="1" hidden="1" x14ac:dyDescent="0.25">
      <c r="A74" s="63"/>
      <c r="B74" s="16">
        <v>85295</v>
      </c>
      <c r="C74" s="40" t="s">
        <v>20</v>
      </c>
      <c r="D74" s="16"/>
      <c r="E74" s="16"/>
      <c r="F74" s="16"/>
      <c r="G74" s="17"/>
      <c r="H74" s="27">
        <f>SUM(Kontrolka!H97)</f>
        <v>0</v>
      </c>
      <c r="I74" s="27">
        <f>SUM(Kontrolka!I97)</f>
        <v>0</v>
      </c>
      <c r="J74" s="27">
        <f>SUM(Kontrolka!J97)</f>
        <v>0</v>
      </c>
      <c r="K74" s="110">
        <f>SUM(Kontrolka!K97)</f>
        <v>0</v>
      </c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</row>
    <row r="75" spans="1:127" s="1" customFormat="1" ht="60.75" hidden="1" thickBot="1" x14ac:dyDescent="0.3">
      <c r="A75" s="65"/>
      <c r="B75" s="66"/>
      <c r="C75" s="67" t="s">
        <v>110</v>
      </c>
      <c r="D75" s="68" t="s">
        <v>16</v>
      </c>
      <c r="E75" s="68" t="s">
        <v>111</v>
      </c>
      <c r="F75" s="68" t="s">
        <v>18</v>
      </c>
      <c r="G75" s="69" t="s">
        <v>41</v>
      </c>
      <c r="H75" s="70">
        <f>Kontrolka!H98</f>
        <v>0</v>
      </c>
      <c r="I75" s="71">
        <f>Kontrolka!I98</f>
        <v>0</v>
      </c>
      <c r="J75" s="71">
        <f>Kontrolka!J98</f>
        <v>0</v>
      </c>
      <c r="K75" s="72">
        <f>Kontrolka!K98</f>
        <v>0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</row>
    <row r="76" spans="1:127" s="1" customFormat="1" x14ac:dyDescent="0.25">
      <c r="A76" s="19"/>
      <c r="B76" s="19"/>
      <c r="C76" s="19"/>
      <c r="D76" s="19"/>
      <c r="E76" s="19"/>
      <c r="F76" s="19"/>
      <c r="G76" s="50"/>
      <c r="H76" s="51"/>
      <c r="I76" s="50"/>
      <c r="J76" s="50"/>
      <c r="K76" s="50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</row>
    <row r="77" spans="1:127" s="1" customFormat="1" x14ac:dyDescent="0.25">
      <c r="A77" s="19"/>
      <c r="B77" s="19"/>
      <c r="C77" s="19"/>
      <c r="D77" s="19"/>
      <c r="E77" s="19"/>
      <c r="F77" s="19"/>
      <c r="G77" s="50"/>
      <c r="H77" s="51"/>
      <c r="I77" s="50"/>
      <c r="J77" s="50"/>
      <c r="K77" s="50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</row>
    <row r="78" spans="1:127" s="1" customFormat="1" x14ac:dyDescent="0.25">
      <c r="A78" s="19"/>
      <c r="B78" s="19"/>
      <c r="C78" s="19"/>
      <c r="D78" s="19"/>
      <c r="E78" s="19"/>
      <c r="F78" s="19"/>
      <c r="G78" s="50"/>
      <c r="H78" s="51"/>
      <c r="I78" s="50"/>
      <c r="J78" s="50"/>
      <c r="K78" s="50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</row>
    <row r="79" spans="1:127" x14ac:dyDescent="0.25">
      <c r="A79" s="38"/>
      <c r="B79" s="38"/>
      <c r="C79" s="38"/>
      <c r="D79" s="38"/>
      <c r="E79" s="38"/>
      <c r="F79" s="38"/>
      <c r="G79" s="52"/>
      <c r="H79" s="53"/>
      <c r="I79" s="52"/>
      <c r="J79" s="52"/>
      <c r="K79" s="52"/>
    </row>
    <row r="80" spans="1:127" x14ac:dyDescent="0.25">
      <c r="A80" s="38"/>
      <c r="B80" s="38"/>
      <c r="C80" s="38"/>
      <c r="D80" s="38"/>
      <c r="E80" s="38"/>
      <c r="F80" s="38"/>
      <c r="G80" s="52"/>
      <c r="H80" s="53"/>
      <c r="I80" s="52"/>
      <c r="J80" s="52"/>
      <c r="K80" s="52"/>
    </row>
    <row r="81" spans="1:11" x14ac:dyDescent="0.25">
      <c r="A81" s="38"/>
      <c r="B81" s="38"/>
      <c r="C81" s="38"/>
      <c r="D81" s="38"/>
      <c r="E81" s="38"/>
      <c r="F81" s="38"/>
      <c r="G81" s="52"/>
      <c r="H81" s="53"/>
      <c r="I81" s="52"/>
      <c r="J81" s="52"/>
      <c r="K81" s="52"/>
    </row>
    <row r="82" spans="1:11" x14ac:dyDescent="0.25">
      <c r="A82" s="38"/>
      <c r="B82" s="38"/>
      <c r="C82" s="38"/>
      <c r="D82" s="38"/>
      <c r="E82" s="38"/>
      <c r="F82" s="38"/>
      <c r="G82" s="52"/>
      <c r="H82" s="53"/>
      <c r="I82" s="52"/>
      <c r="J82" s="52"/>
      <c r="K82" s="52"/>
    </row>
    <row r="83" spans="1:11" x14ac:dyDescent="0.25">
      <c r="A83" s="38"/>
      <c r="B83" s="38"/>
      <c r="C83" s="38"/>
      <c r="D83" s="38"/>
      <c r="E83" s="38"/>
      <c r="F83" s="38"/>
      <c r="G83" s="52"/>
      <c r="H83" s="53"/>
      <c r="I83" s="52"/>
      <c r="J83" s="52"/>
      <c r="K83" s="52"/>
    </row>
    <row r="84" spans="1:11" x14ac:dyDescent="0.25">
      <c r="A84" s="38"/>
      <c r="B84" s="38"/>
      <c r="C84" s="38"/>
      <c r="D84" s="38"/>
      <c r="E84" s="38"/>
      <c r="F84" s="38"/>
      <c r="G84" s="52"/>
      <c r="H84" s="53"/>
      <c r="I84" s="52"/>
      <c r="J84" s="52"/>
      <c r="K84" s="52"/>
    </row>
    <row r="85" spans="1:11" x14ac:dyDescent="0.25">
      <c r="A85" s="38"/>
      <c r="B85" s="38"/>
      <c r="C85" s="38"/>
      <c r="D85" s="38"/>
      <c r="E85" s="38"/>
      <c r="F85" s="38"/>
      <c r="G85" s="52"/>
      <c r="H85" s="53"/>
      <c r="I85" s="52"/>
      <c r="J85" s="52"/>
      <c r="K85" s="52"/>
    </row>
    <row r="86" spans="1:11" x14ac:dyDescent="0.25">
      <c r="A86" s="38"/>
      <c r="B86" s="38"/>
      <c r="C86" s="38"/>
      <c r="D86" s="38"/>
      <c r="E86" s="38"/>
      <c r="F86" s="38"/>
      <c r="G86" s="52"/>
      <c r="H86" s="53"/>
      <c r="I86" s="52"/>
      <c r="J86" s="52"/>
      <c r="K86" s="52"/>
    </row>
    <row r="87" spans="1:11" x14ac:dyDescent="0.25">
      <c r="A87" s="38"/>
      <c r="B87" s="38"/>
      <c r="C87" s="38"/>
      <c r="D87" s="38"/>
      <c r="E87" s="38"/>
      <c r="F87" s="38"/>
      <c r="G87" s="52"/>
      <c r="H87" s="53"/>
      <c r="I87" s="52"/>
      <c r="J87" s="52"/>
      <c r="K87" s="52"/>
    </row>
    <row r="88" spans="1:11" x14ac:dyDescent="0.25">
      <c r="A88" s="38"/>
      <c r="B88" s="38"/>
      <c r="C88" s="38"/>
      <c r="D88" s="38"/>
      <c r="E88" s="38"/>
      <c r="F88" s="38"/>
      <c r="G88" s="52"/>
      <c r="H88" s="53"/>
      <c r="I88" s="52"/>
      <c r="J88" s="52"/>
      <c r="K88" s="52"/>
    </row>
    <row r="89" spans="1:11" x14ac:dyDescent="0.25">
      <c r="A89" s="38"/>
      <c r="B89" s="38"/>
      <c r="C89" s="38"/>
      <c r="D89" s="38"/>
      <c r="E89" s="38"/>
      <c r="F89" s="38"/>
      <c r="G89" s="52"/>
      <c r="H89" s="53"/>
      <c r="I89" s="52"/>
      <c r="J89" s="52"/>
      <c r="K89" s="52"/>
    </row>
    <row r="90" spans="1:11" x14ac:dyDescent="0.25">
      <c r="A90" s="38"/>
      <c r="B90" s="38"/>
      <c r="C90" s="38"/>
      <c r="D90" s="38"/>
      <c r="E90" s="38"/>
      <c r="F90" s="38"/>
      <c r="G90" s="52"/>
      <c r="H90" s="53"/>
      <c r="I90" s="52"/>
      <c r="J90" s="52"/>
      <c r="K90" s="52"/>
    </row>
    <row r="91" spans="1:11" x14ac:dyDescent="0.25">
      <c r="A91" s="38"/>
      <c r="B91" s="38"/>
      <c r="C91" s="38"/>
      <c r="D91" s="38"/>
      <c r="E91" s="38"/>
      <c r="F91" s="38"/>
      <c r="G91" s="52"/>
      <c r="H91" s="53"/>
      <c r="I91" s="52"/>
      <c r="J91" s="52"/>
      <c r="K91" s="52"/>
    </row>
    <row r="92" spans="1:11" x14ac:dyDescent="0.25">
      <c r="A92" s="38"/>
      <c r="B92" s="38"/>
      <c r="C92" s="38"/>
      <c r="D92" s="38"/>
      <c r="E92" s="38"/>
      <c r="F92" s="38"/>
      <c r="G92" s="52"/>
      <c r="H92" s="53"/>
      <c r="I92" s="52"/>
      <c r="J92" s="52"/>
      <c r="K92" s="52"/>
    </row>
    <row r="93" spans="1:11" x14ac:dyDescent="0.25">
      <c r="A93" s="38"/>
      <c r="B93" s="38"/>
      <c r="C93" s="38"/>
      <c r="D93" s="38"/>
      <c r="E93" s="38"/>
      <c r="F93" s="38"/>
      <c r="G93" s="52"/>
      <c r="H93" s="53"/>
      <c r="I93" s="52"/>
      <c r="J93" s="52"/>
      <c r="K93" s="52"/>
    </row>
    <row r="94" spans="1:11" x14ac:dyDescent="0.25">
      <c r="A94" s="38"/>
      <c r="B94" s="38"/>
      <c r="C94" s="38"/>
      <c r="D94" s="38"/>
      <c r="E94" s="38"/>
      <c r="F94" s="38"/>
      <c r="G94" s="38"/>
      <c r="H94" s="54"/>
      <c r="I94" s="38"/>
      <c r="J94" s="38"/>
      <c r="K94" s="38"/>
    </row>
    <row r="95" spans="1:11" x14ac:dyDescent="0.25">
      <c r="A95" s="38"/>
      <c r="B95" s="38"/>
      <c r="C95" s="38"/>
      <c r="D95" s="38"/>
      <c r="E95" s="38"/>
      <c r="F95" s="38"/>
      <c r="G95" s="38"/>
      <c r="H95" s="54"/>
      <c r="I95" s="38"/>
      <c r="J95" s="38"/>
      <c r="K95" s="38"/>
    </row>
    <row r="96" spans="1:11" x14ac:dyDescent="0.25">
      <c r="A96" s="38"/>
      <c r="B96" s="38"/>
      <c r="C96" s="38"/>
      <c r="D96" s="38"/>
      <c r="E96" s="38"/>
      <c r="F96" s="38"/>
      <c r="G96" s="38"/>
      <c r="H96" s="54"/>
      <c r="I96" s="38"/>
      <c r="J96" s="38"/>
      <c r="K96" s="38"/>
    </row>
    <row r="97" spans="1:11" x14ac:dyDescent="0.25">
      <c r="A97" s="38"/>
      <c r="B97" s="38"/>
      <c r="C97" s="38"/>
      <c r="D97" s="38"/>
      <c r="E97" s="38"/>
      <c r="F97" s="38"/>
      <c r="G97" s="38"/>
      <c r="H97" s="54"/>
      <c r="I97" s="38"/>
      <c r="J97" s="38"/>
      <c r="K97" s="38"/>
    </row>
    <row r="98" spans="1:11" x14ac:dyDescent="0.25">
      <c r="A98" s="38"/>
      <c r="B98" s="38"/>
      <c r="C98" s="38"/>
      <c r="D98" s="38"/>
      <c r="E98" s="38"/>
      <c r="F98" s="38"/>
      <c r="G98" s="38"/>
      <c r="H98" s="54"/>
      <c r="I98" s="38"/>
      <c r="J98" s="38"/>
      <c r="K98" s="38"/>
    </row>
    <row r="99" spans="1:11" x14ac:dyDescent="0.25">
      <c r="A99" s="38"/>
      <c r="B99" s="38"/>
      <c r="C99" s="38"/>
      <c r="D99" s="38"/>
      <c r="E99" s="38"/>
      <c r="F99" s="38"/>
      <c r="G99" s="38"/>
      <c r="H99" s="54"/>
      <c r="I99" s="38"/>
      <c r="J99" s="38"/>
      <c r="K99" s="38"/>
    </row>
    <row r="100" spans="1:11" x14ac:dyDescent="0.25">
      <c r="A100" s="38"/>
      <c r="B100" s="38"/>
      <c r="C100" s="38"/>
      <c r="D100" s="38"/>
      <c r="E100" s="38"/>
      <c r="F100" s="38"/>
      <c r="G100" s="38"/>
      <c r="H100" s="54"/>
      <c r="I100" s="38"/>
      <c r="J100" s="38"/>
      <c r="K100" s="38"/>
    </row>
    <row r="101" spans="1:11" x14ac:dyDescent="0.25">
      <c r="A101" s="38"/>
      <c r="B101" s="38"/>
      <c r="C101" s="38"/>
      <c r="D101" s="38"/>
      <c r="E101" s="38"/>
      <c r="F101" s="38"/>
      <c r="G101" s="38"/>
      <c r="H101" s="54"/>
      <c r="I101" s="38"/>
      <c r="J101" s="38"/>
      <c r="K101" s="38"/>
    </row>
    <row r="102" spans="1:11" x14ac:dyDescent="0.25">
      <c r="A102" s="38"/>
      <c r="B102" s="38"/>
      <c r="C102" s="38"/>
      <c r="D102" s="38"/>
      <c r="E102" s="38"/>
      <c r="F102" s="38"/>
      <c r="G102" s="38"/>
      <c r="H102" s="54"/>
      <c r="I102" s="38"/>
      <c r="J102" s="38"/>
      <c r="K102" s="38"/>
    </row>
    <row r="103" spans="1:11" x14ac:dyDescent="0.25">
      <c r="A103" s="38"/>
      <c r="B103" s="38"/>
      <c r="C103" s="38"/>
      <c r="D103" s="38"/>
      <c r="E103" s="38"/>
      <c r="F103" s="38"/>
      <c r="G103" s="38"/>
      <c r="H103" s="54"/>
      <c r="I103" s="38"/>
      <c r="J103" s="38"/>
      <c r="K103" s="38"/>
    </row>
    <row r="104" spans="1:11" x14ac:dyDescent="0.25">
      <c r="A104" s="38"/>
      <c r="B104" s="38"/>
      <c r="C104" s="38"/>
      <c r="D104" s="38"/>
      <c r="E104" s="38"/>
      <c r="F104" s="38"/>
      <c r="G104" s="38"/>
      <c r="H104" s="54"/>
      <c r="I104" s="38"/>
      <c r="J104" s="38"/>
      <c r="K104" s="38"/>
    </row>
    <row r="105" spans="1:11" x14ac:dyDescent="0.25">
      <c r="A105" s="38"/>
      <c r="B105" s="38"/>
      <c r="C105" s="38"/>
      <c r="D105" s="38"/>
      <c r="E105" s="38"/>
      <c r="F105" s="38"/>
      <c r="G105" s="38"/>
      <c r="H105" s="54"/>
      <c r="I105" s="38"/>
      <c r="J105" s="38"/>
      <c r="K105" s="38"/>
    </row>
    <row r="106" spans="1:11" x14ac:dyDescent="0.25">
      <c r="A106" s="38"/>
      <c r="B106" s="38"/>
      <c r="C106" s="38"/>
      <c r="D106" s="38"/>
      <c r="E106" s="38"/>
      <c r="F106" s="38"/>
      <c r="G106" s="38"/>
      <c r="H106" s="54"/>
      <c r="I106" s="38"/>
      <c r="J106" s="38"/>
      <c r="K106" s="38"/>
    </row>
    <row r="107" spans="1:11" x14ac:dyDescent="0.25">
      <c r="A107" s="38"/>
      <c r="B107" s="38"/>
      <c r="C107" s="38"/>
      <c r="D107" s="38"/>
      <c r="E107" s="38"/>
      <c r="F107" s="38"/>
      <c r="G107" s="38"/>
      <c r="H107" s="54"/>
      <c r="I107" s="38"/>
      <c r="J107" s="38"/>
      <c r="K107" s="38"/>
    </row>
    <row r="108" spans="1:11" x14ac:dyDescent="0.25">
      <c r="A108" s="38"/>
      <c r="B108" s="38"/>
      <c r="C108" s="38"/>
      <c r="D108" s="38"/>
      <c r="E108" s="38"/>
      <c r="F108" s="38"/>
      <c r="G108" s="38"/>
      <c r="H108" s="54"/>
      <c r="I108" s="38"/>
      <c r="J108" s="38"/>
      <c r="K108" s="38"/>
    </row>
    <row r="109" spans="1:11" x14ac:dyDescent="0.25">
      <c r="A109" s="38"/>
      <c r="B109" s="38"/>
      <c r="C109" s="38"/>
      <c r="D109" s="38"/>
      <c r="E109" s="38"/>
      <c r="F109" s="38"/>
      <c r="G109" s="38"/>
      <c r="H109" s="54"/>
      <c r="I109" s="38"/>
      <c r="J109" s="38"/>
      <c r="K109" s="38"/>
    </row>
    <row r="110" spans="1:11" x14ac:dyDescent="0.25">
      <c r="A110" s="38"/>
      <c r="B110" s="38"/>
      <c r="C110" s="38"/>
      <c r="D110" s="38"/>
      <c r="E110" s="38"/>
      <c r="F110" s="38"/>
      <c r="G110" s="38"/>
      <c r="H110" s="54"/>
      <c r="I110" s="38"/>
      <c r="J110" s="38"/>
      <c r="K110" s="38"/>
    </row>
    <row r="111" spans="1:11" x14ac:dyDescent="0.25">
      <c r="A111" s="38"/>
      <c r="B111" s="38"/>
      <c r="C111" s="38"/>
      <c r="D111" s="38"/>
      <c r="E111" s="38"/>
      <c r="F111" s="38"/>
      <c r="G111" s="38"/>
      <c r="H111" s="54"/>
      <c r="I111" s="38"/>
      <c r="J111" s="38"/>
      <c r="K111" s="38"/>
    </row>
    <row r="112" spans="1:11" x14ac:dyDescent="0.25">
      <c r="A112" s="38"/>
      <c r="B112" s="38"/>
      <c r="C112" s="38"/>
      <c r="D112" s="38"/>
      <c r="E112" s="38"/>
      <c r="F112" s="38"/>
      <c r="G112" s="38"/>
      <c r="H112" s="54"/>
      <c r="I112" s="38"/>
      <c r="J112" s="38"/>
      <c r="K112" s="38"/>
    </row>
    <row r="113" spans="1:11" x14ac:dyDescent="0.25">
      <c r="A113" s="38"/>
      <c r="B113" s="38"/>
      <c r="C113" s="38"/>
      <c r="D113" s="38"/>
      <c r="E113" s="38"/>
      <c r="F113" s="38"/>
      <c r="G113" s="38"/>
      <c r="H113" s="54"/>
      <c r="I113" s="38"/>
      <c r="J113" s="38"/>
      <c r="K113" s="38"/>
    </row>
    <row r="114" spans="1:11" x14ac:dyDescent="0.25">
      <c r="A114" s="38"/>
      <c r="B114" s="38"/>
      <c r="C114" s="38"/>
      <c r="D114" s="38"/>
      <c r="E114" s="38"/>
      <c r="F114" s="38"/>
      <c r="G114" s="38"/>
      <c r="H114" s="54"/>
      <c r="I114" s="38"/>
      <c r="J114" s="38"/>
      <c r="K114" s="38"/>
    </row>
    <row r="115" spans="1:11" x14ac:dyDescent="0.25">
      <c r="A115" s="38"/>
      <c r="B115" s="38"/>
      <c r="C115" s="38"/>
      <c r="D115" s="38"/>
      <c r="E115" s="38"/>
      <c r="F115" s="38"/>
      <c r="G115" s="38"/>
      <c r="H115" s="54"/>
      <c r="I115" s="38"/>
      <c r="J115" s="38"/>
      <c r="K115" s="38"/>
    </row>
    <row r="116" spans="1:11" x14ac:dyDescent="0.25">
      <c r="A116" s="38"/>
      <c r="B116" s="38"/>
      <c r="C116" s="38"/>
      <c r="D116" s="38"/>
      <c r="E116" s="38"/>
      <c r="F116" s="38"/>
      <c r="G116" s="38"/>
      <c r="H116" s="54"/>
      <c r="I116" s="38"/>
      <c r="J116" s="38"/>
      <c r="K116" s="38"/>
    </row>
    <row r="117" spans="1:11" x14ac:dyDescent="0.25">
      <c r="A117" s="38"/>
      <c r="B117" s="38"/>
      <c r="C117" s="38"/>
      <c r="D117" s="38"/>
      <c r="E117" s="38"/>
      <c r="F117" s="38"/>
      <c r="G117" s="38"/>
      <c r="H117" s="54"/>
      <c r="I117" s="38"/>
      <c r="J117" s="38"/>
      <c r="K117" s="38"/>
    </row>
    <row r="118" spans="1:11" x14ac:dyDescent="0.25">
      <c r="A118" s="38"/>
      <c r="B118" s="38"/>
      <c r="C118" s="38"/>
      <c r="D118" s="38"/>
      <c r="E118" s="38"/>
      <c r="F118" s="38"/>
      <c r="G118" s="38"/>
      <c r="H118" s="54"/>
      <c r="I118" s="38"/>
      <c r="J118" s="38"/>
      <c r="K118" s="38"/>
    </row>
    <row r="119" spans="1:11" x14ac:dyDescent="0.25">
      <c r="A119" s="38"/>
      <c r="B119" s="38"/>
      <c r="C119" s="38"/>
      <c r="D119" s="38"/>
      <c r="E119" s="38"/>
      <c r="F119" s="38"/>
      <c r="G119" s="38"/>
      <c r="H119" s="54"/>
      <c r="I119" s="38"/>
      <c r="J119" s="38"/>
      <c r="K119" s="38"/>
    </row>
    <row r="120" spans="1:11" x14ac:dyDescent="0.25">
      <c r="A120" s="38"/>
      <c r="B120" s="38"/>
      <c r="C120" s="38"/>
      <c r="D120" s="38"/>
      <c r="E120" s="38"/>
      <c r="F120" s="38"/>
      <c r="G120" s="38"/>
      <c r="H120" s="54"/>
      <c r="I120" s="38"/>
      <c r="J120" s="38"/>
      <c r="K120" s="38"/>
    </row>
    <row r="121" spans="1:11" x14ac:dyDescent="0.25">
      <c r="A121" s="38"/>
      <c r="B121" s="38"/>
      <c r="C121" s="38"/>
      <c r="D121" s="38"/>
      <c r="E121" s="38"/>
      <c r="F121" s="38"/>
      <c r="G121" s="38"/>
      <c r="H121" s="54"/>
      <c r="I121" s="38"/>
      <c r="J121" s="38"/>
      <c r="K121" s="38"/>
    </row>
    <row r="122" spans="1:11" x14ac:dyDescent="0.25">
      <c r="A122" s="38"/>
      <c r="B122" s="38"/>
      <c r="C122" s="38"/>
      <c r="D122" s="38"/>
      <c r="E122" s="38"/>
      <c r="F122" s="38"/>
      <c r="G122" s="38"/>
      <c r="H122" s="54"/>
      <c r="I122" s="38"/>
      <c r="J122" s="38"/>
      <c r="K122" s="38"/>
    </row>
    <row r="123" spans="1:11" x14ac:dyDescent="0.25">
      <c r="A123" s="38"/>
      <c r="B123" s="38"/>
      <c r="C123" s="38"/>
      <c r="D123" s="38"/>
      <c r="E123" s="38"/>
      <c r="F123" s="38"/>
      <c r="G123" s="38"/>
      <c r="H123" s="54"/>
      <c r="I123" s="38"/>
      <c r="J123" s="38"/>
      <c r="K123" s="38"/>
    </row>
    <row r="124" spans="1:11" x14ac:dyDescent="0.25">
      <c r="A124" s="38"/>
      <c r="B124" s="38"/>
      <c r="C124" s="38"/>
      <c r="D124" s="38"/>
      <c r="E124" s="38"/>
      <c r="F124" s="38"/>
      <c r="G124" s="38"/>
      <c r="H124" s="54"/>
      <c r="I124" s="38"/>
      <c r="J124" s="38"/>
      <c r="K124" s="38"/>
    </row>
    <row r="125" spans="1:11" x14ac:dyDescent="0.25">
      <c r="A125" s="38"/>
      <c r="B125" s="38"/>
      <c r="C125" s="38"/>
      <c r="D125" s="38"/>
      <c r="E125" s="38"/>
      <c r="F125" s="38"/>
      <c r="G125" s="38"/>
      <c r="H125" s="54"/>
      <c r="I125" s="38"/>
      <c r="J125" s="38"/>
      <c r="K125" s="38"/>
    </row>
    <row r="126" spans="1:11" x14ac:dyDescent="0.25">
      <c r="A126" s="38"/>
      <c r="B126" s="38"/>
      <c r="C126" s="38"/>
      <c r="D126" s="38"/>
      <c r="E126" s="38"/>
      <c r="F126" s="38"/>
      <c r="G126" s="38"/>
      <c r="H126" s="54"/>
      <c r="I126" s="38"/>
      <c r="J126" s="38"/>
      <c r="K126" s="38"/>
    </row>
    <row r="127" spans="1:11" x14ac:dyDescent="0.25">
      <c r="A127" s="38"/>
      <c r="B127" s="38"/>
      <c r="C127" s="38"/>
      <c r="D127" s="38"/>
      <c r="E127" s="38"/>
      <c r="F127" s="38"/>
      <c r="G127" s="38"/>
      <c r="H127" s="54"/>
      <c r="I127" s="38"/>
      <c r="J127" s="38"/>
      <c r="K127" s="38"/>
    </row>
    <row r="128" spans="1:11" x14ac:dyDescent="0.25">
      <c r="A128" s="38"/>
      <c r="B128" s="38"/>
      <c r="C128" s="38"/>
      <c r="D128" s="38"/>
      <c r="E128" s="38"/>
      <c r="F128" s="38"/>
      <c r="G128" s="38"/>
      <c r="H128" s="54"/>
      <c r="I128" s="38"/>
      <c r="J128" s="38"/>
      <c r="K128" s="38"/>
    </row>
    <row r="129" spans="1:11" x14ac:dyDescent="0.25">
      <c r="A129" s="38"/>
      <c r="B129" s="38"/>
      <c r="C129" s="38"/>
      <c r="D129" s="38"/>
      <c r="E129" s="38"/>
      <c r="F129" s="38"/>
      <c r="G129" s="38"/>
      <c r="H129" s="54"/>
      <c r="I129" s="38"/>
      <c r="J129" s="38"/>
      <c r="K129" s="38"/>
    </row>
    <row r="130" spans="1:11" x14ac:dyDescent="0.25">
      <c r="A130" s="38"/>
      <c r="B130" s="38"/>
      <c r="C130" s="38"/>
      <c r="D130" s="38"/>
      <c r="E130" s="38"/>
      <c r="F130" s="38"/>
      <c r="G130" s="38"/>
      <c r="H130" s="54"/>
      <c r="I130" s="38"/>
      <c r="J130" s="38"/>
      <c r="K130" s="38"/>
    </row>
    <row r="131" spans="1:11" x14ac:dyDescent="0.25">
      <c r="A131" s="38"/>
      <c r="B131" s="38"/>
      <c r="C131" s="38"/>
      <c r="D131" s="38"/>
      <c r="E131" s="38"/>
      <c r="F131" s="38"/>
      <c r="G131" s="38"/>
      <c r="H131" s="54"/>
      <c r="I131" s="38"/>
      <c r="J131" s="38"/>
      <c r="K131" s="38"/>
    </row>
    <row r="132" spans="1:11" x14ac:dyDescent="0.25">
      <c r="A132" s="38"/>
      <c r="B132" s="38"/>
      <c r="C132" s="38"/>
      <c r="D132" s="38"/>
      <c r="E132" s="38"/>
      <c r="F132" s="38"/>
      <c r="G132" s="38"/>
      <c r="H132" s="54"/>
      <c r="I132" s="38"/>
      <c r="J132" s="38"/>
      <c r="K132" s="38"/>
    </row>
    <row r="133" spans="1:11" x14ac:dyDescent="0.25">
      <c r="A133" s="38"/>
      <c r="B133" s="38"/>
      <c r="C133" s="38"/>
      <c r="D133" s="38"/>
      <c r="E133" s="38"/>
      <c r="F133" s="38"/>
      <c r="G133" s="38"/>
      <c r="H133" s="54"/>
      <c r="I133" s="38"/>
      <c r="J133" s="38"/>
      <c r="K133" s="38"/>
    </row>
    <row r="134" spans="1:11" x14ac:dyDescent="0.25">
      <c r="A134" s="38"/>
      <c r="B134" s="38"/>
      <c r="C134" s="38"/>
      <c r="D134" s="38"/>
      <c r="E134" s="38"/>
      <c r="F134" s="38"/>
      <c r="G134" s="38"/>
      <c r="H134" s="54"/>
      <c r="I134" s="38"/>
      <c r="J134" s="38"/>
      <c r="K134" s="38"/>
    </row>
    <row r="135" spans="1:11" x14ac:dyDescent="0.25">
      <c r="A135" s="38"/>
      <c r="B135" s="38"/>
      <c r="C135" s="38"/>
      <c r="D135" s="38"/>
      <c r="E135" s="38"/>
      <c r="F135" s="38"/>
      <c r="G135" s="38"/>
      <c r="H135" s="54"/>
      <c r="I135" s="38"/>
      <c r="J135" s="38"/>
      <c r="K135" s="38"/>
    </row>
    <row r="136" spans="1:11" x14ac:dyDescent="0.25">
      <c r="A136" s="38"/>
      <c r="B136" s="38"/>
      <c r="C136" s="38"/>
      <c r="D136" s="38"/>
      <c r="E136" s="38"/>
      <c r="F136" s="38"/>
      <c r="G136" s="38"/>
      <c r="H136" s="54"/>
      <c r="I136" s="38"/>
      <c r="J136" s="38"/>
      <c r="K136" s="38"/>
    </row>
    <row r="137" spans="1:11" x14ac:dyDescent="0.25">
      <c r="A137" s="38"/>
      <c r="B137" s="38"/>
      <c r="C137" s="38"/>
      <c r="D137" s="38"/>
      <c r="E137" s="38"/>
      <c r="F137" s="38"/>
      <c r="G137" s="38"/>
      <c r="H137" s="54"/>
      <c r="I137" s="38"/>
      <c r="J137" s="38"/>
      <c r="K137" s="38"/>
    </row>
    <row r="138" spans="1:11" x14ac:dyDescent="0.25">
      <c r="A138" s="38"/>
      <c r="B138" s="38"/>
      <c r="C138" s="38"/>
      <c r="D138" s="38"/>
      <c r="E138" s="38"/>
      <c r="F138" s="38"/>
      <c r="G138" s="38"/>
      <c r="H138" s="54"/>
      <c r="I138" s="38"/>
      <c r="J138" s="38"/>
      <c r="K138" s="38"/>
    </row>
    <row r="139" spans="1:11" x14ac:dyDescent="0.25">
      <c r="A139" s="38"/>
      <c r="B139" s="38"/>
      <c r="C139" s="38"/>
      <c r="D139" s="38"/>
      <c r="E139" s="38"/>
      <c r="F139" s="38"/>
      <c r="G139" s="38"/>
      <c r="H139" s="54"/>
      <c r="I139" s="38"/>
      <c r="J139" s="38"/>
      <c r="K139" s="38"/>
    </row>
    <row r="140" spans="1:11" x14ac:dyDescent="0.25">
      <c r="A140" s="38"/>
      <c r="B140" s="38"/>
      <c r="C140" s="38"/>
      <c r="D140" s="38"/>
      <c r="E140" s="38"/>
      <c r="F140" s="38"/>
      <c r="G140" s="38"/>
      <c r="H140" s="54"/>
      <c r="I140" s="38"/>
      <c r="J140" s="38"/>
      <c r="K140" s="38"/>
    </row>
    <row r="141" spans="1:11" x14ac:dyDescent="0.25">
      <c r="A141" s="38"/>
      <c r="B141" s="38"/>
      <c r="C141" s="38"/>
      <c r="D141" s="38"/>
      <c r="E141" s="38"/>
      <c r="F141" s="38"/>
      <c r="G141" s="38"/>
      <c r="H141" s="54"/>
      <c r="I141" s="38"/>
      <c r="J141" s="38"/>
      <c r="K141" s="38"/>
    </row>
    <row r="142" spans="1:11" x14ac:dyDescent="0.25">
      <c r="A142" s="38"/>
      <c r="B142" s="38"/>
      <c r="C142" s="38"/>
      <c r="D142" s="38"/>
      <c r="E142" s="38"/>
      <c r="F142" s="38"/>
      <c r="G142" s="38"/>
      <c r="H142" s="54"/>
      <c r="I142" s="38"/>
      <c r="J142" s="38"/>
      <c r="K142" s="38"/>
    </row>
    <row r="143" spans="1:11" x14ac:dyDescent="0.25">
      <c r="A143" s="38"/>
      <c r="B143" s="38"/>
      <c r="C143" s="38"/>
      <c r="D143" s="38"/>
      <c r="E143" s="38"/>
      <c r="F143" s="38"/>
      <c r="G143" s="38"/>
      <c r="H143" s="54"/>
      <c r="I143" s="38"/>
      <c r="J143" s="38"/>
      <c r="K143" s="38"/>
    </row>
    <row r="144" spans="1:11" x14ac:dyDescent="0.25">
      <c r="A144" s="38"/>
      <c r="B144" s="38"/>
      <c r="C144" s="38"/>
      <c r="D144" s="38"/>
      <c r="E144" s="38"/>
      <c r="F144" s="38"/>
      <c r="G144" s="38"/>
      <c r="H144" s="54"/>
      <c r="I144" s="38"/>
      <c r="J144" s="38"/>
      <c r="K144" s="38"/>
    </row>
    <row r="145" spans="1:11" x14ac:dyDescent="0.25">
      <c r="A145" s="38"/>
      <c r="B145" s="38"/>
      <c r="C145" s="38"/>
      <c r="D145" s="38"/>
      <c r="E145" s="38"/>
      <c r="F145" s="38"/>
      <c r="G145" s="38"/>
      <c r="H145" s="54"/>
      <c r="I145" s="38"/>
      <c r="J145" s="38"/>
      <c r="K145" s="38"/>
    </row>
    <row r="146" spans="1:11" x14ac:dyDescent="0.25">
      <c r="A146" s="38"/>
      <c r="B146" s="38"/>
      <c r="C146" s="38"/>
      <c r="D146" s="38"/>
      <c r="E146" s="38"/>
      <c r="F146" s="38"/>
      <c r="G146" s="38"/>
      <c r="H146" s="54"/>
      <c r="I146" s="38"/>
      <c r="J146" s="38"/>
      <c r="K146" s="38"/>
    </row>
    <row r="147" spans="1:11" x14ac:dyDescent="0.25">
      <c r="A147" s="38"/>
      <c r="B147" s="38"/>
      <c r="C147" s="38"/>
      <c r="D147" s="38"/>
      <c r="E147" s="38"/>
      <c r="F147" s="38"/>
      <c r="G147" s="38"/>
      <c r="H147" s="54"/>
      <c r="I147" s="38"/>
      <c r="J147" s="38"/>
      <c r="K147" s="38"/>
    </row>
    <row r="148" spans="1:11" x14ac:dyDescent="0.25">
      <c r="A148" s="38"/>
      <c r="B148" s="38"/>
      <c r="C148" s="38"/>
      <c r="D148" s="38"/>
      <c r="E148" s="38"/>
      <c r="F148" s="38"/>
      <c r="G148" s="38"/>
      <c r="H148" s="54"/>
      <c r="I148" s="38"/>
      <c r="J148" s="38"/>
      <c r="K148" s="38"/>
    </row>
    <row r="149" spans="1:11" x14ac:dyDescent="0.25">
      <c r="A149" s="38"/>
      <c r="B149" s="38"/>
      <c r="C149" s="38"/>
      <c r="D149" s="38"/>
      <c r="E149" s="38"/>
      <c r="F149" s="38"/>
      <c r="G149" s="38"/>
      <c r="H149" s="54"/>
      <c r="I149" s="38"/>
      <c r="J149" s="38"/>
      <c r="K149" s="38"/>
    </row>
    <row r="150" spans="1:11" x14ac:dyDescent="0.25">
      <c r="A150" s="38"/>
      <c r="B150" s="38"/>
      <c r="C150" s="38"/>
      <c r="D150" s="38"/>
      <c r="E150" s="38"/>
      <c r="F150" s="38"/>
      <c r="G150" s="38"/>
      <c r="H150" s="54"/>
      <c r="I150" s="38"/>
      <c r="J150" s="38"/>
      <c r="K150" s="38"/>
    </row>
    <row r="151" spans="1:11" x14ac:dyDescent="0.25">
      <c r="A151" s="38"/>
      <c r="B151" s="38"/>
      <c r="C151" s="38"/>
      <c r="D151" s="38"/>
      <c r="E151" s="38"/>
      <c r="F151" s="38"/>
      <c r="G151" s="38"/>
      <c r="H151" s="54"/>
      <c r="I151" s="38"/>
      <c r="J151" s="38"/>
      <c r="K151" s="38"/>
    </row>
    <row r="152" spans="1:11" x14ac:dyDescent="0.25">
      <c r="A152" s="38"/>
      <c r="B152" s="38"/>
      <c r="C152" s="38"/>
      <c r="D152" s="38"/>
      <c r="E152" s="38"/>
      <c r="F152" s="38"/>
      <c r="G152" s="38"/>
      <c r="H152" s="54"/>
      <c r="I152" s="38"/>
      <c r="J152" s="38"/>
      <c r="K152" s="38"/>
    </row>
    <row r="153" spans="1:11" x14ac:dyDescent="0.25">
      <c r="A153" s="38"/>
      <c r="B153" s="38"/>
      <c r="C153" s="38"/>
      <c r="D153" s="38"/>
      <c r="E153" s="38"/>
      <c r="F153" s="38"/>
      <c r="G153" s="38"/>
      <c r="H153" s="54"/>
      <c r="I153" s="38"/>
      <c r="J153" s="38"/>
      <c r="K153" s="38"/>
    </row>
    <row r="154" spans="1:11" x14ac:dyDescent="0.25">
      <c r="A154" s="38"/>
      <c r="B154" s="38"/>
      <c r="C154" s="38"/>
      <c r="D154" s="38"/>
      <c r="E154" s="38"/>
      <c r="F154" s="38"/>
      <c r="G154" s="38"/>
      <c r="H154" s="54"/>
      <c r="I154" s="38"/>
      <c r="J154" s="38"/>
      <c r="K154" s="38"/>
    </row>
    <row r="155" spans="1:11" x14ac:dyDescent="0.25">
      <c r="A155" s="38"/>
      <c r="B155" s="38"/>
      <c r="C155" s="38"/>
      <c r="D155" s="38"/>
      <c r="E155" s="38"/>
      <c r="F155" s="38"/>
      <c r="G155" s="38"/>
      <c r="H155" s="54"/>
      <c r="I155" s="38"/>
      <c r="J155" s="38"/>
      <c r="K155" s="38"/>
    </row>
    <row r="156" spans="1:11" x14ac:dyDescent="0.25">
      <c r="A156" s="38"/>
      <c r="B156" s="38"/>
      <c r="C156" s="38"/>
      <c r="D156" s="38"/>
      <c r="E156" s="38"/>
      <c r="F156" s="38"/>
      <c r="G156" s="38"/>
      <c r="H156" s="54"/>
      <c r="I156" s="38"/>
      <c r="J156" s="38"/>
      <c r="K156" s="38"/>
    </row>
    <row r="157" spans="1:11" x14ac:dyDescent="0.25">
      <c r="A157" s="38"/>
      <c r="B157" s="38"/>
      <c r="C157" s="38"/>
      <c r="D157" s="38"/>
      <c r="E157" s="38"/>
      <c r="F157" s="38"/>
      <c r="G157" s="38"/>
      <c r="H157" s="54"/>
      <c r="I157" s="38"/>
      <c r="J157" s="38"/>
      <c r="K157" s="38"/>
    </row>
    <row r="158" spans="1:11" x14ac:dyDescent="0.25">
      <c r="A158" s="38"/>
      <c r="B158" s="38"/>
      <c r="C158" s="38"/>
      <c r="D158" s="38"/>
      <c r="E158" s="38"/>
      <c r="F158" s="38"/>
      <c r="G158" s="38"/>
      <c r="H158" s="54"/>
      <c r="I158" s="38"/>
      <c r="J158" s="38"/>
      <c r="K158" s="38"/>
    </row>
    <row r="159" spans="1:11" x14ac:dyDescent="0.25">
      <c r="A159" s="38"/>
      <c r="B159" s="38"/>
      <c r="C159" s="38"/>
      <c r="D159" s="38"/>
      <c r="E159" s="38"/>
      <c r="F159" s="38"/>
      <c r="G159" s="38"/>
      <c r="H159" s="54"/>
      <c r="I159" s="38"/>
      <c r="J159" s="38"/>
      <c r="K159" s="38"/>
    </row>
    <row r="160" spans="1:11" x14ac:dyDescent="0.25">
      <c r="A160" s="38"/>
      <c r="B160" s="38"/>
      <c r="C160" s="38"/>
      <c r="D160" s="38"/>
      <c r="E160" s="38"/>
      <c r="F160" s="38"/>
      <c r="G160" s="38"/>
      <c r="H160" s="54"/>
      <c r="I160" s="38"/>
      <c r="J160" s="38"/>
      <c r="K160" s="38"/>
    </row>
    <row r="161" spans="1:11" x14ac:dyDescent="0.25">
      <c r="A161" s="38"/>
      <c r="B161" s="38"/>
      <c r="C161" s="38"/>
      <c r="D161" s="38"/>
      <c r="E161" s="38"/>
      <c r="F161" s="38"/>
      <c r="G161" s="38"/>
      <c r="H161" s="54"/>
      <c r="I161" s="38"/>
      <c r="J161" s="38"/>
      <c r="K161" s="38"/>
    </row>
    <row r="162" spans="1:11" x14ac:dyDescent="0.25">
      <c r="A162" s="38"/>
      <c r="B162" s="38"/>
      <c r="C162" s="38"/>
      <c r="D162" s="38"/>
      <c r="E162" s="38"/>
      <c r="F162" s="38"/>
      <c r="G162" s="38"/>
      <c r="H162" s="54"/>
      <c r="I162" s="38"/>
      <c r="J162" s="38"/>
      <c r="K162" s="38"/>
    </row>
    <row r="163" spans="1:11" x14ac:dyDescent="0.25">
      <c r="A163" s="38"/>
      <c r="B163" s="38"/>
      <c r="C163" s="38"/>
      <c r="D163" s="38"/>
      <c r="E163" s="38"/>
      <c r="F163" s="38"/>
      <c r="G163" s="38"/>
      <c r="H163" s="54"/>
      <c r="I163" s="38"/>
      <c r="J163" s="38"/>
      <c r="K163" s="38"/>
    </row>
    <row r="164" spans="1:11" x14ac:dyDescent="0.25">
      <c r="A164" s="38"/>
      <c r="B164" s="38"/>
      <c r="C164" s="38"/>
      <c r="D164" s="38"/>
      <c r="E164" s="38"/>
      <c r="F164" s="38"/>
      <c r="G164" s="38"/>
      <c r="H164" s="54"/>
      <c r="I164" s="38"/>
      <c r="J164" s="38"/>
      <c r="K164" s="38"/>
    </row>
    <row r="165" spans="1:11" x14ac:dyDescent="0.25">
      <c r="A165" s="38"/>
      <c r="B165" s="38"/>
      <c r="C165" s="38"/>
      <c r="D165" s="38"/>
      <c r="E165" s="38"/>
      <c r="F165" s="38"/>
      <c r="G165" s="38"/>
      <c r="H165" s="54"/>
      <c r="I165" s="38"/>
      <c r="J165" s="38"/>
      <c r="K165" s="38"/>
    </row>
    <row r="166" spans="1:11" x14ac:dyDescent="0.25">
      <c r="A166" s="38"/>
      <c r="B166" s="38"/>
      <c r="C166" s="38"/>
      <c r="D166" s="38"/>
      <c r="E166" s="38"/>
      <c r="F166" s="38"/>
      <c r="G166" s="38"/>
      <c r="H166" s="54"/>
      <c r="I166" s="38"/>
      <c r="J166" s="38"/>
      <c r="K166" s="38"/>
    </row>
    <row r="167" spans="1:11" x14ac:dyDescent="0.25">
      <c r="A167" s="38"/>
      <c r="B167" s="38"/>
      <c r="C167" s="38"/>
      <c r="D167" s="38"/>
      <c r="E167" s="38"/>
      <c r="F167" s="38"/>
      <c r="G167" s="38"/>
      <c r="H167" s="54"/>
      <c r="I167" s="38"/>
      <c r="J167" s="38"/>
      <c r="K167" s="38"/>
    </row>
    <row r="168" spans="1:11" x14ac:dyDescent="0.25">
      <c r="A168" s="38"/>
      <c r="B168" s="38"/>
      <c r="C168" s="38"/>
      <c r="D168" s="38"/>
      <c r="E168" s="38"/>
      <c r="F168" s="38"/>
      <c r="G168" s="38"/>
      <c r="H168" s="54"/>
      <c r="I168" s="38"/>
      <c r="J168" s="38"/>
      <c r="K168" s="38"/>
    </row>
    <row r="169" spans="1:11" x14ac:dyDescent="0.25">
      <c r="A169" s="38"/>
      <c r="B169" s="38"/>
      <c r="C169" s="38"/>
      <c r="D169" s="38"/>
      <c r="E169" s="38"/>
      <c r="F169" s="38"/>
      <c r="G169" s="38"/>
      <c r="H169" s="54"/>
      <c r="I169" s="38"/>
      <c r="J169" s="38"/>
      <c r="K169" s="38"/>
    </row>
    <row r="170" spans="1:11" x14ac:dyDescent="0.25">
      <c r="A170" s="38"/>
      <c r="B170" s="38"/>
      <c r="C170" s="38"/>
      <c r="D170" s="38"/>
      <c r="E170" s="38"/>
      <c r="F170" s="38"/>
      <c r="G170" s="38"/>
      <c r="H170" s="54"/>
      <c r="I170" s="38"/>
      <c r="J170" s="38"/>
      <c r="K170" s="38"/>
    </row>
    <row r="171" spans="1:11" x14ac:dyDescent="0.25">
      <c r="A171" s="38"/>
      <c r="B171" s="38"/>
      <c r="C171" s="38"/>
      <c r="D171" s="38"/>
      <c r="E171" s="38"/>
      <c r="F171" s="38"/>
      <c r="G171" s="38"/>
      <c r="H171" s="54"/>
      <c r="I171" s="38"/>
      <c r="J171" s="38"/>
      <c r="K171" s="38"/>
    </row>
    <row r="172" spans="1:11" x14ac:dyDescent="0.25">
      <c r="A172" s="38"/>
      <c r="B172" s="38"/>
      <c r="C172" s="38"/>
      <c r="D172" s="38"/>
      <c r="E172" s="38"/>
      <c r="F172" s="38"/>
      <c r="G172" s="38"/>
      <c r="H172" s="54"/>
      <c r="I172" s="38"/>
      <c r="J172" s="38"/>
      <c r="K172" s="38"/>
    </row>
    <row r="173" spans="1:11" x14ac:dyDescent="0.25">
      <c r="A173" s="38"/>
      <c r="B173" s="38"/>
      <c r="C173" s="38"/>
      <c r="D173" s="38"/>
      <c r="E173" s="38"/>
      <c r="F173" s="38"/>
      <c r="G173" s="38"/>
      <c r="H173" s="54"/>
      <c r="I173" s="38"/>
      <c r="J173" s="38"/>
      <c r="K173" s="38"/>
    </row>
    <row r="174" spans="1:11" x14ac:dyDescent="0.25">
      <c r="A174" s="38"/>
      <c r="B174" s="38"/>
      <c r="C174" s="38"/>
      <c r="D174" s="38"/>
      <c r="E174" s="38"/>
      <c r="F174" s="38"/>
      <c r="G174" s="38"/>
      <c r="H174" s="54"/>
      <c r="I174" s="38"/>
      <c r="J174" s="38"/>
      <c r="K174" s="38"/>
    </row>
    <row r="175" spans="1:11" x14ac:dyDescent="0.25">
      <c r="A175" s="38"/>
      <c r="B175" s="38"/>
      <c r="C175" s="38"/>
      <c r="D175" s="38"/>
      <c r="E175" s="38"/>
      <c r="F175" s="38"/>
      <c r="G175" s="38"/>
      <c r="H175" s="54"/>
      <c r="I175" s="38"/>
      <c r="J175" s="38"/>
      <c r="K175" s="38"/>
    </row>
    <row r="176" spans="1:11" x14ac:dyDescent="0.25">
      <c r="A176" s="38"/>
      <c r="B176" s="38"/>
      <c r="C176" s="38"/>
      <c r="D176" s="38"/>
      <c r="E176" s="38"/>
      <c r="F176" s="38"/>
      <c r="G176" s="38"/>
      <c r="H176" s="54"/>
      <c r="I176" s="38"/>
      <c r="J176" s="38"/>
      <c r="K176" s="38"/>
    </row>
    <row r="177" spans="1:11" x14ac:dyDescent="0.25">
      <c r="A177" s="38"/>
      <c r="B177" s="38"/>
      <c r="C177" s="38"/>
      <c r="D177" s="38"/>
      <c r="E177" s="38"/>
      <c r="F177" s="38"/>
      <c r="G177" s="38"/>
      <c r="H177" s="54"/>
      <c r="I177" s="38"/>
      <c r="J177" s="38"/>
      <c r="K177" s="38"/>
    </row>
    <row r="178" spans="1:11" x14ac:dyDescent="0.25">
      <c r="A178" s="38"/>
      <c r="B178" s="38"/>
      <c r="C178" s="38"/>
      <c r="D178" s="38"/>
      <c r="E178" s="38"/>
      <c r="F178" s="38"/>
      <c r="G178" s="38"/>
      <c r="H178" s="54"/>
      <c r="I178" s="38"/>
      <c r="J178" s="38"/>
      <c r="K178" s="38"/>
    </row>
    <row r="179" spans="1:11" x14ac:dyDescent="0.25">
      <c r="A179" s="38"/>
      <c r="B179" s="38"/>
      <c r="C179" s="38"/>
      <c r="D179" s="38"/>
      <c r="E179" s="38"/>
      <c r="F179" s="38"/>
      <c r="G179" s="38"/>
      <c r="H179" s="54"/>
      <c r="I179" s="38"/>
      <c r="J179" s="38"/>
      <c r="K179" s="38"/>
    </row>
    <row r="180" spans="1:11" x14ac:dyDescent="0.25">
      <c r="A180" s="38"/>
      <c r="B180" s="38"/>
      <c r="C180" s="38"/>
      <c r="D180" s="38"/>
      <c r="E180" s="38"/>
      <c r="F180" s="38"/>
      <c r="G180" s="38"/>
      <c r="H180" s="54"/>
      <c r="I180" s="38"/>
      <c r="J180" s="38"/>
      <c r="K180" s="38"/>
    </row>
    <row r="181" spans="1:11" x14ac:dyDescent="0.25">
      <c r="A181" s="38"/>
      <c r="B181" s="38"/>
      <c r="C181" s="38"/>
      <c r="D181" s="38"/>
      <c r="E181" s="38"/>
      <c r="F181" s="38"/>
      <c r="G181" s="38"/>
      <c r="H181" s="54"/>
      <c r="I181" s="38"/>
      <c r="J181" s="38"/>
      <c r="K181" s="38"/>
    </row>
    <row r="182" spans="1:11" x14ac:dyDescent="0.25">
      <c r="A182" s="38"/>
      <c r="B182" s="38"/>
      <c r="C182" s="38"/>
      <c r="D182" s="38"/>
      <c r="E182" s="38"/>
      <c r="F182" s="38"/>
      <c r="G182" s="38"/>
      <c r="H182" s="54"/>
      <c r="I182" s="38"/>
      <c r="J182" s="38"/>
      <c r="K182" s="38"/>
    </row>
    <row r="183" spans="1:11" x14ac:dyDescent="0.25">
      <c r="A183" s="38"/>
      <c r="B183" s="38"/>
      <c r="C183" s="38"/>
      <c r="D183" s="38"/>
      <c r="E183" s="38"/>
      <c r="F183" s="38"/>
      <c r="G183" s="38"/>
      <c r="H183" s="54"/>
      <c r="I183" s="38"/>
      <c r="J183" s="38"/>
      <c r="K183" s="38"/>
    </row>
    <row r="184" spans="1:11" x14ac:dyDescent="0.25">
      <c r="A184" s="38"/>
      <c r="B184" s="38"/>
      <c r="C184" s="38"/>
      <c r="D184" s="38"/>
      <c r="E184" s="38"/>
      <c r="F184" s="38"/>
      <c r="G184" s="38"/>
      <c r="H184" s="54"/>
      <c r="I184" s="38"/>
      <c r="J184" s="38"/>
      <c r="K184" s="38"/>
    </row>
    <row r="185" spans="1:11" x14ac:dyDescent="0.25">
      <c r="A185" s="38"/>
      <c r="B185" s="38"/>
      <c r="C185" s="38"/>
      <c r="D185" s="38"/>
      <c r="E185" s="38"/>
      <c r="F185" s="38"/>
      <c r="G185" s="38"/>
      <c r="H185" s="54"/>
      <c r="I185" s="38"/>
      <c r="J185" s="38"/>
      <c r="K185" s="38"/>
    </row>
    <row r="186" spans="1:11" x14ac:dyDescent="0.25">
      <c r="A186" s="38"/>
      <c r="B186" s="38"/>
      <c r="C186" s="38"/>
      <c r="D186" s="38"/>
      <c r="E186" s="38"/>
      <c r="F186" s="38"/>
      <c r="G186" s="38"/>
      <c r="H186" s="54"/>
      <c r="I186" s="38"/>
      <c r="J186" s="38"/>
      <c r="K186" s="38"/>
    </row>
    <row r="187" spans="1:11" x14ac:dyDescent="0.25">
      <c r="A187" s="38"/>
      <c r="B187" s="38"/>
      <c r="C187" s="38"/>
      <c r="D187" s="38"/>
      <c r="E187" s="38"/>
      <c r="F187" s="38"/>
      <c r="G187" s="38"/>
      <c r="H187" s="54"/>
      <c r="I187" s="38"/>
      <c r="J187" s="38"/>
      <c r="K187" s="38"/>
    </row>
    <row r="188" spans="1:11" x14ac:dyDescent="0.25">
      <c r="A188" s="4"/>
      <c r="B188" s="4"/>
      <c r="C188" s="4"/>
      <c r="D188" s="4"/>
      <c r="E188" s="4"/>
      <c r="F188" s="4"/>
      <c r="G188" s="4"/>
      <c r="H188" s="29"/>
      <c r="I188" s="4"/>
      <c r="J188" s="4"/>
      <c r="K188" s="4"/>
    </row>
    <row r="189" spans="1:11" x14ac:dyDescent="0.25">
      <c r="A189" s="4"/>
      <c r="B189" s="4"/>
      <c r="C189" s="4"/>
      <c r="D189" s="4"/>
      <c r="E189" s="4"/>
      <c r="F189" s="4"/>
      <c r="G189" s="4"/>
      <c r="H189" s="29"/>
      <c r="I189" s="4"/>
      <c r="J189" s="4"/>
      <c r="K189" s="4"/>
    </row>
    <row r="190" spans="1:11" x14ac:dyDescent="0.25">
      <c r="A190" s="4"/>
      <c r="B190" s="4"/>
      <c r="C190" s="4"/>
      <c r="D190" s="4"/>
      <c r="E190" s="4"/>
      <c r="F190" s="4"/>
      <c r="G190" s="4"/>
      <c r="H190" s="29"/>
      <c r="I190" s="4"/>
      <c r="J190" s="4"/>
      <c r="K190" s="4"/>
    </row>
    <row r="191" spans="1:11" x14ac:dyDescent="0.25">
      <c r="A191" s="4"/>
      <c r="B191" s="4"/>
      <c r="C191" s="4"/>
      <c r="D191" s="4"/>
      <c r="E191" s="4"/>
      <c r="F191" s="4"/>
      <c r="G191" s="4"/>
      <c r="H191" s="29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4"/>
      <c r="H192" s="29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4"/>
      <c r="H193" s="29"/>
      <c r="I193" s="4"/>
      <c r="J193" s="4"/>
      <c r="K193" s="4"/>
    </row>
  </sheetData>
  <mergeCells count="11">
    <mergeCell ref="H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0" orientation="landscape" horizontalDpi="4294967293" verticalDpi="429496729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94"/>
  <sheetViews>
    <sheetView tabSelected="1" workbookViewId="0">
      <selection activeCell="M1" sqref="M1:P2"/>
    </sheetView>
  </sheetViews>
  <sheetFormatPr defaultRowHeight="15" x14ac:dyDescent="0.25"/>
  <cols>
    <col min="1" max="1" width="5.28515625" customWidth="1"/>
    <col min="2" max="2" width="6.85546875" bestFit="1" customWidth="1"/>
    <col min="3" max="3" width="35.28515625" customWidth="1"/>
    <col min="4" max="4" width="26.85546875" customWidth="1"/>
    <col min="5" max="5" width="33.28515625" customWidth="1"/>
    <col min="6" max="6" width="10.5703125" style="32" customWidth="1"/>
    <col min="7" max="7" width="10.5703125" customWidth="1"/>
    <col min="8" max="8" width="12.28515625" style="45" customWidth="1"/>
    <col min="9" max="11" width="12.28515625" customWidth="1"/>
    <col min="12" max="12" width="11.140625" style="100" customWidth="1"/>
    <col min="13" max="13" width="12.28515625" style="45" customWidth="1"/>
    <col min="14" max="16" width="12.28515625" customWidth="1"/>
    <col min="17" max="131" width="9.140625" style="73"/>
  </cols>
  <sheetData>
    <row r="1" spans="1:131" x14ac:dyDescent="0.25">
      <c r="A1" s="125"/>
      <c r="B1" s="125"/>
      <c r="C1" s="125"/>
      <c r="D1" s="125"/>
      <c r="E1" s="125"/>
      <c r="F1" s="126"/>
      <c r="G1" s="125"/>
      <c r="H1" s="218"/>
      <c r="I1" s="125"/>
      <c r="J1" s="125"/>
      <c r="K1" s="125"/>
      <c r="L1" s="219"/>
      <c r="M1" s="334" t="s">
        <v>161</v>
      </c>
      <c r="N1" s="335"/>
      <c r="O1" s="335"/>
      <c r="P1" s="335"/>
    </row>
    <row r="2" spans="1:131" x14ac:dyDescent="0.25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219"/>
      <c r="M2" s="335"/>
      <c r="N2" s="335"/>
      <c r="O2" s="335"/>
      <c r="P2" s="335"/>
    </row>
    <row r="3" spans="1:131" ht="15.75" thickBot="1" x14ac:dyDescent="0.3">
      <c r="A3" s="127"/>
      <c r="B3" s="127"/>
      <c r="C3" s="127"/>
      <c r="D3" s="127"/>
      <c r="E3" s="127" t="s">
        <v>158</v>
      </c>
      <c r="F3" s="127"/>
      <c r="G3" s="127"/>
      <c r="H3" s="275"/>
      <c r="I3" s="127"/>
      <c r="J3" s="127"/>
      <c r="K3" s="127"/>
      <c r="L3" s="219"/>
      <c r="M3" s="275"/>
      <c r="N3" s="127"/>
      <c r="O3" s="127"/>
      <c r="P3" s="127"/>
    </row>
    <row r="4" spans="1:131" x14ac:dyDescent="0.25">
      <c r="A4" s="331" t="s">
        <v>1</v>
      </c>
      <c r="B4" s="323" t="s">
        <v>2</v>
      </c>
      <c r="C4" s="323" t="s">
        <v>3</v>
      </c>
      <c r="D4" s="323" t="s">
        <v>4</v>
      </c>
      <c r="E4" s="323" t="s">
        <v>6</v>
      </c>
      <c r="F4" s="323" t="s">
        <v>7</v>
      </c>
      <c r="G4" s="323" t="s">
        <v>5</v>
      </c>
      <c r="H4" s="323" t="s">
        <v>116</v>
      </c>
      <c r="I4" s="329" t="s">
        <v>8</v>
      </c>
      <c r="J4" s="329"/>
      <c r="K4" s="333"/>
      <c r="L4" s="327" t="s">
        <v>117</v>
      </c>
      <c r="M4" s="323" t="s">
        <v>124</v>
      </c>
      <c r="N4" s="329" t="s">
        <v>8</v>
      </c>
      <c r="O4" s="329"/>
      <c r="P4" s="330"/>
    </row>
    <row r="5" spans="1:131" s="3" customFormat="1" ht="45" x14ac:dyDescent="0.25">
      <c r="A5" s="332"/>
      <c r="B5" s="324"/>
      <c r="C5" s="324"/>
      <c r="D5" s="324"/>
      <c r="E5" s="324"/>
      <c r="F5" s="324"/>
      <c r="G5" s="324"/>
      <c r="H5" s="324"/>
      <c r="I5" s="220" t="s">
        <v>9</v>
      </c>
      <c r="J5" s="220" t="s">
        <v>10</v>
      </c>
      <c r="K5" s="221" t="s">
        <v>150</v>
      </c>
      <c r="L5" s="328"/>
      <c r="M5" s="324"/>
      <c r="N5" s="220" t="s">
        <v>9</v>
      </c>
      <c r="O5" s="220" t="s">
        <v>10</v>
      </c>
      <c r="P5" s="222" t="s">
        <v>150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</row>
    <row r="6" spans="1:131" s="8" customFormat="1" ht="12" thickBot="1" x14ac:dyDescent="0.25">
      <c r="A6" s="223" t="s">
        <v>63</v>
      </c>
      <c r="B6" s="224" t="s">
        <v>64</v>
      </c>
      <c r="C6" s="224" t="s">
        <v>65</v>
      </c>
      <c r="D6" s="224" t="s">
        <v>66</v>
      </c>
      <c r="E6" s="224" t="s">
        <v>67</v>
      </c>
      <c r="F6" s="224" t="s">
        <v>68</v>
      </c>
      <c r="G6" s="224" t="s">
        <v>69</v>
      </c>
      <c r="H6" s="224" t="s">
        <v>70</v>
      </c>
      <c r="I6" s="224" t="s">
        <v>71</v>
      </c>
      <c r="J6" s="224" t="s">
        <v>72</v>
      </c>
      <c r="K6" s="225" t="s">
        <v>73</v>
      </c>
      <c r="L6" s="226" t="s">
        <v>119</v>
      </c>
      <c r="M6" s="227" t="s">
        <v>120</v>
      </c>
      <c r="N6" s="224" t="s">
        <v>121</v>
      </c>
      <c r="O6" s="224" t="s">
        <v>122</v>
      </c>
      <c r="P6" s="228" t="s">
        <v>123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</row>
    <row r="7" spans="1:131" s="12" customFormat="1" x14ac:dyDescent="0.25">
      <c r="A7" s="130"/>
      <c r="B7" s="131"/>
      <c r="C7" s="131" t="s">
        <v>58</v>
      </c>
      <c r="D7" s="131"/>
      <c r="E7" s="131"/>
      <c r="F7" s="131"/>
      <c r="G7" s="131"/>
      <c r="H7" s="229">
        <f>Kontrolka!H7</f>
        <v>94204980</v>
      </c>
      <c r="I7" s="229">
        <f>Kontrolka!I7</f>
        <v>35309702</v>
      </c>
      <c r="J7" s="229">
        <f>Kontrolka!J7</f>
        <v>57863413</v>
      </c>
      <c r="K7" s="230">
        <f>Kontrolka!K7</f>
        <v>1031865</v>
      </c>
      <c r="L7" s="230">
        <f>Kontrolka!L7</f>
        <v>0</v>
      </c>
      <c r="M7" s="230">
        <f>Kontrolka!M7</f>
        <v>94204980</v>
      </c>
      <c r="N7" s="230">
        <f>Kontrolka!N7</f>
        <v>35309702</v>
      </c>
      <c r="O7" s="230">
        <f>Kontrolka!O7</f>
        <v>57863413</v>
      </c>
      <c r="P7" s="231">
        <f>Kontrolka!P7</f>
        <v>1031865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</row>
    <row r="8" spans="1:131" s="25" customFormat="1" x14ac:dyDescent="0.25">
      <c r="A8" s="135"/>
      <c r="B8" s="136"/>
      <c r="C8" s="136" t="s">
        <v>12</v>
      </c>
      <c r="D8" s="136"/>
      <c r="E8" s="136"/>
      <c r="F8" s="136"/>
      <c r="G8" s="138"/>
      <c r="H8" s="232">
        <f>Kontrolka!H8</f>
        <v>58502940</v>
      </c>
      <c r="I8" s="232">
        <f>Kontrolka!I8</f>
        <v>29772026</v>
      </c>
      <c r="J8" s="232">
        <f>Kontrolka!J8</f>
        <v>28141899</v>
      </c>
      <c r="K8" s="233">
        <f>Kontrolka!K8</f>
        <v>589015</v>
      </c>
      <c r="L8" s="233">
        <f>Kontrolka!L8</f>
        <v>0</v>
      </c>
      <c r="M8" s="233">
        <f>Kontrolka!M8</f>
        <v>58502940</v>
      </c>
      <c r="N8" s="233">
        <f>Kontrolka!N8</f>
        <v>29772026</v>
      </c>
      <c r="O8" s="233">
        <f>Kontrolka!O8</f>
        <v>28141899</v>
      </c>
      <c r="P8" s="234">
        <f>Kontrolka!P8</f>
        <v>589015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</row>
    <row r="9" spans="1:131" s="15" customFormat="1" hidden="1" x14ac:dyDescent="0.25">
      <c r="A9" s="141">
        <v>750</v>
      </c>
      <c r="B9" s="142"/>
      <c r="C9" s="142" t="s">
        <v>128</v>
      </c>
      <c r="D9" s="142"/>
      <c r="E9" s="142"/>
      <c r="F9" s="142"/>
      <c r="G9" s="144"/>
      <c r="H9" s="235">
        <f>SUM(Kontrolka!H10+Kontrolka!H42)</f>
        <v>148898</v>
      </c>
      <c r="I9" s="235">
        <f>SUM(Kontrolka!I10+Kontrolka!I42)</f>
        <v>25736</v>
      </c>
      <c r="J9" s="235">
        <f>SUM(Kontrolka!J10+Kontrolka!J42)</f>
        <v>123162</v>
      </c>
      <c r="K9" s="235">
        <f>SUM(Kontrolka!K10+Kontrolka!K42)</f>
        <v>0</v>
      </c>
      <c r="L9" s="235">
        <f>SUM(Kontrolka!L10+Kontrolka!L42)</f>
        <v>0</v>
      </c>
      <c r="M9" s="235">
        <f>SUM(Kontrolka!M10+Kontrolka!M42)</f>
        <v>148898</v>
      </c>
      <c r="N9" s="235">
        <f>SUM(Kontrolka!N10+Kontrolka!N42)</f>
        <v>25736</v>
      </c>
      <c r="O9" s="235">
        <f>SUM(Kontrolka!O10+Kontrolka!O42)</f>
        <v>123162</v>
      </c>
      <c r="P9" s="236">
        <f>SUM(Kontrolka!P10+Kontrolka!P42)</f>
        <v>0</v>
      </c>
      <c r="Q9" s="113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</row>
    <row r="10" spans="1:131" s="18" customFormat="1" ht="28.5" hidden="1" x14ac:dyDescent="0.25">
      <c r="A10" s="146"/>
      <c r="B10" s="147">
        <v>75075</v>
      </c>
      <c r="C10" s="147" t="s">
        <v>129</v>
      </c>
      <c r="D10" s="147"/>
      <c r="E10" s="147"/>
      <c r="F10" s="147"/>
      <c r="G10" s="149"/>
      <c r="H10" s="237">
        <f>SUM(Kontrolka!H11+Kontrolka!H43)</f>
        <v>148898</v>
      </c>
      <c r="I10" s="238">
        <f>SUM(Kontrolka!I11+Kontrolka!I43)</f>
        <v>25736</v>
      </c>
      <c r="J10" s="238">
        <f>SUM(Kontrolka!J11+Kontrolka!J43)</f>
        <v>123162</v>
      </c>
      <c r="K10" s="238">
        <f>SUM(Kontrolka!K11+Kontrolka!K43)</f>
        <v>0</v>
      </c>
      <c r="L10" s="237">
        <f>SUM(Kontrolka!L11+Kontrolka!L43)</f>
        <v>0</v>
      </c>
      <c r="M10" s="237">
        <f>SUM(Kontrolka!M11+Kontrolka!M43)</f>
        <v>148898</v>
      </c>
      <c r="N10" s="238">
        <f>SUM(Kontrolka!N11+Kontrolka!N43)</f>
        <v>25736</v>
      </c>
      <c r="O10" s="238">
        <f>SUM(Kontrolka!O11+Kontrolka!O43)</f>
        <v>123162</v>
      </c>
      <c r="P10" s="239">
        <f>SUM(Kontrolka!P11+Kontrolka!P43)</f>
        <v>0</v>
      </c>
      <c r="Q10" s="113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131" s="1" customFormat="1" ht="45" hidden="1" x14ac:dyDescent="0.25">
      <c r="A11" s="151"/>
      <c r="B11" s="152"/>
      <c r="C11" s="155" t="str">
        <f>Kontrolka!C12</f>
        <v>Wspólna historia dwóch miast - Tarnopola 
i Zamościa</v>
      </c>
      <c r="D11" s="155" t="str">
        <f>Kontrolka!D12</f>
        <v>Program Współpracy Transgranicznej EIS Polska-Białoruś-Ukraina 2014-2020</v>
      </c>
      <c r="E11" s="161" t="str">
        <f>Kontrolka!E12</f>
        <v>Priorytet 1.1 Promocja kultury lokalnej 
i historii</v>
      </c>
      <c r="F11" s="155" t="str">
        <f>Kontrolka!F12</f>
        <v>UM Zamość</v>
      </c>
      <c r="G11" s="155" t="str">
        <f>Kontrolka!G12</f>
        <v>2020-2022</v>
      </c>
      <c r="H11" s="240">
        <f>SUM(Kontrolka!H12+Kontrolka!H44)</f>
        <v>148898</v>
      </c>
      <c r="I11" s="241">
        <f>SUM(Kontrolka!I12+Kontrolka!I44)</f>
        <v>25736</v>
      </c>
      <c r="J11" s="241">
        <f>SUM(Kontrolka!J12+Kontrolka!J44)</f>
        <v>123162</v>
      </c>
      <c r="K11" s="241">
        <f>SUM(Kontrolka!K12+Kontrolka!K44)</f>
        <v>0</v>
      </c>
      <c r="L11" s="242">
        <f>Kontrolka!L12</f>
        <v>0</v>
      </c>
      <c r="M11" s="240">
        <f>SUM(Kontrolka!M12+Kontrolka!M44)</f>
        <v>148898</v>
      </c>
      <c r="N11" s="241">
        <f>SUM(Kontrolka!N12+Kontrolka!N44)</f>
        <v>25736</v>
      </c>
      <c r="O11" s="241">
        <f>SUM(Kontrolka!O12+Kontrolka!O44)</f>
        <v>123162</v>
      </c>
      <c r="P11" s="243">
        <f>SUM(Kontrolka!P12+Kontrolka!P44)</f>
        <v>0</v>
      </c>
      <c r="Q11" s="113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</row>
    <row r="12" spans="1:131" s="15" customFormat="1" hidden="1" x14ac:dyDescent="0.25">
      <c r="A12" s="141">
        <v>801</v>
      </c>
      <c r="B12" s="142"/>
      <c r="C12" s="142" t="s">
        <v>13</v>
      </c>
      <c r="D12" s="142"/>
      <c r="E12" s="142"/>
      <c r="F12" s="142"/>
      <c r="G12" s="144"/>
      <c r="H12" s="244">
        <f>SUM(Kontrolka!H45,Kontrolka!H13,)</f>
        <v>5664067</v>
      </c>
      <c r="I12" s="244">
        <f>SUM(Kontrolka!I45,Kontrolka!I13,)</f>
        <v>1504216</v>
      </c>
      <c r="J12" s="244">
        <f>SUM(Kontrolka!J45,Kontrolka!J13,)</f>
        <v>4142243</v>
      </c>
      <c r="K12" s="245">
        <f>SUM(Kontrolka!K45,Kontrolka!K13,)</f>
        <v>17608</v>
      </c>
      <c r="L12" s="245">
        <f>SUM(Kontrolka!L45,Kontrolka!L13,)</f>
        <v>0</v>
      </c>
      <c r="M12" s="245">
        <f>SUM(Kontrolka!M45,Kontrolka!M13,)</f>
        <v>5664067</v>
      </c>
      <c r="N12" s="245">
        <f>SUM(Kontrolka!N45,Kontrolka!N13,)</f>
        <v>1504216</v>
      </c>
      <c r="O12" s="245">
        <f>SUM(Kontrolka!O45,Kontrolka!O13,)</f>
        <v>4142243</v>
      </c>
      <c r="P12" s="246">
        <f>SUM(Kontrolka!P45,Kontrolka!P13,)</f>
        <v>17608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</row>
    <row r="13" spans="1:131" s="18" customFormat="1" hidden="1" x14ac:dyDescent="0.25">
      <c r="A13" s="160"/>
      <c r="B13" s="147">
        <v>80104</v>
      </c>
      <c r="C13" s="147" t="s">
        <v>14</v>
      </c>
      <c r="D13" s="147"/>
      <c r="E13" s="147"/>
      <c r="F13" s="147"/>
      <c r="G13" s="149"/>
      <c r="H13" s="247">
        <f>Kontrolka!H46</f>
        <v>4704359</v>
      </c>
      <c r="I13" s="248">
        <f>Kontrolka!I46</f>
        <v>1504216</v>
      </c>
      <c r="J13" s="248">
        <f>Kontrolka!J46</f>
        <v>3182535</v>
      </c>
      <c r="K13" s="249">
        <f>Kontrolka!K46</f>
        <v>17608</v>
      </c>
      <c r="L13" s="250">
        <f>Kontrolka!L46</f>
        <v>0</v>
      </c>
      <c r="M13" s="250">
        <f>Kontrolka!M46</f>
        <v>4704359</v>
      </c>
      <c r="N13" s="249">
        <f>Kontrolka!N46</f>
        <v>1504216</v>
      </c>
      <c r="O13" s="249">
        <f>Kontrolka!O46</f>
        <v>3182535</v>
      </c>
      <c r="P13" s="251">
        <f>Kontrolka!P46</f>
        <v>17608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</row>
    <row r="14" spans="1:131" s="1" customFormat="1" ht="75" hidden="1" customHeight="1" x14ac:dyDescent="0.25">
      <c r="A14" s="151"/>
      <c r="B14" s="161"/>
      <c r="C14" s="162" t="str">
        <f>Kontrolka!C47</f>
        <v>Termomodernizacja budynków Przedszkoli Miejskich w Zamościu</v>
      </c>
      <c r="D14" s="162" t="str">
        <f>Kontrolka!D47</f>
        <v>Regionalny Program Operacyjny Województwa Lubelskiego na lata 2014-2020</v>
      </c>
      <c r="E14" s="162" t="str">
        <f>Kontrolka!E47</f>
        <v>Oś Priorytetowa 5 - Efektywność energetyczna i gospodarka niskoemisyjna
Działanie 5.2 - Efektywność energetyczna sektora publicznego</v>
      </c>
      <c r="F14" s="162" t="str">
        <f>Kontrolka!F47</f>
        <v>UM Zamość</v>
      </c>
      <c r="G14" s="252" t="str">
        <f>Kontrolka!G47</f>
        <v>2018-2021</v>
      </c>
      <c r="H14" s="253">
        <f>Kontrolka!H47</f>
        <v>4704359</v>
      </c>
      <c r="I14" s="252">
        <f>Kontrolka!I47</f>
        <v>1504216</v>
      </c>
      <c r="J14" s="252">
        <f>Kontrolka!J47</f>
        <v>3182535</v>
      </c>
      <c r="K14" s="254">
        <f>Kontrolka!K47</f>
        <v>17608</v>
      </c>
      <c r="L14" s="255">
        <f>Kontrolka!L47</f>
        <v>0</v>
      </c>
      <c r="M14" s="255">
        <f>Kontrolka!M47</f>
        <v>4704359</v>
      </c>
      <c r="N14" s="254">
        <f>Kontrolka!N47</f>
        <v>1504216</v>
      </c>
      <c r="O14" s="254">
        <f>Kontrolka!O47</f>
        <v>3182535</v>
      </c>
      <c r="P14" s="256">
        <f>Kontrolka!P47</f>
        <v>17608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</row>
    <row r="15" spans="1:131" s="18" customFormat="1" hidden="1" x14ac:dyDescent="0.25">
      <c r="A15" s="146"/>
      <c r="B15" s="147">
        <v>80195</v>
      </c>
      <c r="C15" s="147" t="s">
        <v>20</v>
      </c>
      <c r="D15" s="147"/>
      <c r="E15" s="147"/>
      <c r="F15" s="147"/>
      <c r="G15" s="149"/>
      <c r="H15" s="247">
        <f>SUM(Kontrolka!H14,Kontrolka!H48)</f>
        <v>959708</v>
      </c>
      <c r="I15" s="248">
        <f>SUM(Kontrolka!I14,Kontrolka!I48)</f>
        <v>0</v>
      </c>
      <c r="J15" s="248">
        <f>SUM(Kontrolka!J14,Kontrolka!J48)</f>
        <v>959708</v>
      </c>
      <c r="K15" s="249">
        <f>SUM(Kontrolka!K14,Kontrolka!K48)</f>
        <v>0</v>
      </c>
      <c r="L15" s="250">
        <f>SUM(Kontrolka!L14,Kontrolka!L48)</f>
        <v>0</v>
      </c>
      <c r="M15" s="250">
        <f>SUM(Kontrolka!M14,Kontrolka!M48)</f>
        <v>959708</v>
      </c>
      <c r="N15" s="249">
        <f>SUM(Kontrolka!N14,Kontrolka!N48)</f>
        <v>0</v>
      </c>
      <c r="O15" s="249">
        <f>SUM(Kontrolka!O14,Kontrolka!O48)</f>
        <v>959708</v>
      </c>
      <c r="P15" s="251">
        <f>SUM(Kontrolka!P14,Kontrolka!P48)</f>
        <v>0</v>
      </c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</row>
    <row r="16" spans="1:131" s="1" customFormat="1" ht="30" hidden="1" x14ac:dyDescent="0.25">
      <c r="A16" s="151"/>
      <c r="B16" s="152"/>
      <c r="C16" s="162" t="str">
        <f>Kontrolka!C15</f>
        <v>Więcej tolerancji, mniej ignorancji</v>
      </c>
      <c r="D16" s="162" t="str">
        <f>Kontrolka!D15</f>
        <v>Program ERASMUS+</v>
      </c>
      <c r="E16" s="162" t="str">
        <f>Kontrolka!E15</f>
        <v>Akcja 2 - Współpraca na rzecz innowacji i wymiany dobrych praktyk</v>
      </c>
      <c r="F16" s="162" t="str">
        <f>Kontrolka!F15</f>
        <v>SP Nr 3</v>
      </c>
      <c r="G16" s="162" t="str">
        <f>Kontrolka!G15</f>
        <v>2019-2021</v>
      </c>
      <c r="H16" s="253">
        <f>Kontrolka!H15</f>
        <v>110554</v>
      </c>
      <c r="I16" s="241">
        <f>Kontrolka!I15</f>
        <v>0</v>
      </c>
      <c r="J16" s="241">
        <f>Kontrolka!J15</f>
        <v>110554</v>
      </c>
      <c r="K16" s="257">
        <f>Kontrolka!K15</f>
        <v>0</v>
      </c>
      <c r="L16" s="258">
        <f>Kontrolka!L15</f>
        <v>0</v>
      </c>
      <c r="M16" s="258">
        <f>Kontrolka!M15</f>
        <v>110554</v>
      </c>
      <c r="N16" s="257">
        <f>Kontrolka!N15</f>
        <v>0</v>
      </c>
      <c r="O16" s="257">
        <f>Kontrolka!O15</f>
        <v>110554</v>
      </c>
      <c r="P16" s="243">
        <f>Kontrolka!P15</f>
        <v>0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</row>
    <row r="17" spans="1:131" s="1" customFormat="1" ht="30" hidden="1" x14ac:dyDescent="0.25">
      <c r="A17" s="151"/>
      <c r="B17" s="152"/>
      <c r="C17" s="162" t="str">
        <f>Kontrolka!C16</f>
        <v>Bądź EKO dla jaśniejszej przyszłości</v>
      </c>
      <c r="D17" s="162" t="str">
        <f>Kontrolka!D16</f>
        <v>Program ERASMUS+</v>
      </c>
      <c r="E17" s="162" t="str">
        <f>Kontrolka!E16</f>
        <v>Akcja 2 - Współpraca na rzecz innowacji i wymiany dobrych praktyk</v>
      </c>
      <c r="F17" s="162" t="str">
        <f>Kontrolka!F16</f>
        <v>SP Nr 10</v>
      </c>
      <c r="G17" s="162" t="str">
        <f>Kontrolka!G16</f>
        <v>2018-2021</v>
      </c>
      <c r="H17" s="253">
        <f>Kontrolka!H16</f>
        <v>24331</v>
      </c>
      <c r="I17" s="241">
        <f>Kontrolka!I16</f>
        <v>0</v>
      </c>
      <c r="J17" s="241">
        <f>Kontrolka!J16</f>
        <v>24331</v>
      </c>
      <c r="K17" s="257">
        <f>Kontrolka!K16</f>
        <v>0</v>
      </c>
      <c r="L17" s="258">
        <f>Kontrolka!L16</f>
        <v>0</v>
      </c>
      <c r="M17" s="258">
        <f>Kontrolka!M16</f>
        <v>24331</v>
      </c>
      <c r="N17" s="257">
        <f>Kontrolka!N16</f>
        <v>0</v>
      </c>
      <c r="O17" s="257">
        <f>Kontrolka!O16</f>
        <v>24331</v>
      </c>
      <c r="P17" s="243">
        <f>Kontrolka!P16</f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</row>
    <row r="18" spans="1:131" s="1" customFormat="1" ht="30" hidden="1" x14ac:dyDescent="0.25">
      <c r="A18" s="151"/>
      <c r="B18" s="152"/>
      <c r="C18" s="162" t="str">
        <f>Kontrolka!C17</f>
        <v>Nowoczesne narzędzia w szkole</v>
      </c>
      <c r="D18" s="162" t="str">
        <f>Kontrolka!D17</f>
        <v>Program ERASMUS+</v>
      </c>
      <c r="E18" s="162" t="str">
        <f>Kontrolka!E17</f>
        <v>Akcja 2 - Współpraca na rzecz innowacji i wymiany dobrych praktyk</v>
      </c>
      <c r="F18" s="162" t="str">
        <f>Kontrolka!F17</f>
        <v>SP Nr 10</v>
      </c>
      <c r="G18" s="162" t="str">
        <f>Kontrolka!G17</f>
        <v>2018-2021</v>
      </c>
      <c r="H18" s="253">
        <f>Kontrolka!H17</f>
        <v>18400</v>
      </c>
      <c r="I18" s="241">
        <f>Kontrolka!I17</f>
        <v>0</v>
      </c>
      <c r="J18" s="241">
        <f>Kontrolka!J17</f>
        <v>18400</v>
      </c>
      <c r="K18" s="257">
        <f>Kontrolka!K17</f>
        <v>0</v>
      </c>
      <c r="L18" s="258">
        <f>Kontrolka!L17</f>
        <v>0</v>
      </c>
      <c r="M18" s="258">
        <f>Kontrolka!M17</f>
        <v>18400</v>
      </c>
      <c r="N18" s="257">
        <f>Kontrolka!N17</f>
        <v>0</v>
      </c>
      <c r="O18" s="257">
        <f>Kontrolka!O17</f>
        <v>18400</v>
      </c>
      <c r="P18" s="243">
        <f>Kontrolka!P17</f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</row>
    <row r="19" spans="1:131" s="1" customFormat="1" ht="30" hidden="1" x14ac:dyDescent="0.25">
      <c r="A19" s="151"/>
      <c r="B19" s="152"/>
      <c r="C19" s="162" t="str">
        <f>Kontrolka!C18</f>
        <v>Art. Journeys in Europa</v>
      </c>
      <c r="D19" s="162" t="str">
        <f>Kontrolka!D18</f>
        <v>Program ERASMUS+</v>
      </c>
      <c r="E19" s="162" t="str">
        <f>Kontrolka!E18</f>
        <v>Akcja 2 - Współpraca na rzecz innowacji i wymiany dobrych praktyk</v>
      </c>
      <c r="F19" s="162" t="str">
        <f>Kontrolka!F18</f>
        <v>SP Nr 2</v>
      </c>
      <c r="G19" s="162" t="str">
        <f>Kontrolka!G18</f>
        <v>2019-2021</v>
      </c>
      <c r="H19" s="253">
        <f>Kontrolka!H18</f>
        <v>94830</v>
      </c>
      <c r="I19" s="241">
        <f>Kontrolka!I18</f>
        <v>0</v>
      </c>
      <c r="J19" s="241">
        <f>Kontrolka!J18</f>
        <v>94830</v>
      </c>
      <c r="K19" s="257">
        <f>Kontrolka!K18</f>
        <v>0</v>
      </c>
      <c r="L19" s="258">
        <f>Kontrolka!L18</f>
        <v>0</v>
      </c>
      <c r="M19" s="258">
        <f>Kontrolka!M18</f>
        <v>94830</v>
      </c>
      <c r="N19" s="257">
        <f>Kontrolka!N18</f>
        <v>0</v>
      </c>
      <c r="O19" s="257">
        <f>Kontrolka!O18</f>
        <v>94830</v>
      </c>
      <c r="P19" s="243">
        <f>Kontrolka!P18</f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</row>
    <row r="20" spans="1:131" s="1" customFormat="1" ht="30" hidden="1" x14ac:dyDescent="0.25">
      <c r="A20" s="151"/>
      <c r="B20" s="152"/>
      <c r="C20" s="162" t="str">
        <f>Kontrolka!C19</f>
        <v>Narzędzia cyfrowe i programowanie 
w nowoczesnej szkole</v>
      </c>
      <c r="D20" s="162" t="str">
        <f>Kontrolka!D19</f>
        <v>Program ERASMUS+</v>
      </c>
      <c r="E20" s="162" t="str">
        <f>Kontrolka!E19</f>
        <v>Akcja 2 - Współpraca na rzecz innowacji i wymiany dobrych praktyk</v>
      </c>
      <c r="F20" s="162" t="str">
        <f>Kontrolka!F19</f>
        <v>SP Nr 8</v>
      </c>
      <c r="G20" s="162" t="str">
        <f>Kontrolka!G19</f>
        <v>2020-2022</v>
      </c>
      <c r="H20" s="253">
        <f>Kontrolka!H19</f>
        <v>88782</v>
      </c>
      <c r="I20" s="241">
        <f>Kontrolka!I19</f>
        <v>0</v>
      </c>
      <c r="J20" s="241">
        <f>Kontrolka!J19</f>
        <v>88782</v>
      </c>
      <c r="K20" s="257">
        <f>Kontrolka!K19</f>
        <v>0</v>
      </c>
      <c r="L20" s="258">
        <f>Kontrolka!L19</f>
        <v>0</v>
      </c>
      <c r="M20" s="258">
        <f>Kontrolka!M19</f>
        <v>88782</v>
      </c>
      <c r="N20" s="257">
        <f>Kontrolka!N19</f>
        <v>0</v>
      </c>
      <c r="O20" s="257">
        <f>Kontrolka!O19</f>
        <v>88782</v>
      </c>
      <c r="P20" s="243">
        <f>Kontrolka!P19</f>
        <v>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</row>
    <row r="21" spans="1:131" s="1" customFormat="1" hidden="1" x14ac:dyDescent="0.25">
      <c r="A21" s="151"/>
      <c r="B21" s="152"/>
      <c r="C21" s="162" t="str">
        <f>Kontrolka!C20</f>
        <v>Efektywna szkoła</v>
      </c>
      <c r="D21" s="162" t="str">
        <f>Kontrolka!D20</f>
        <v>Program ERASMUS+</v>
      </c>
      <c r="E21" s="162" t="str">
        <f>Kontrolka!E20</f>
        <v>Akcja 1 - Mobilność edukacyjna</v>
      </c>
      <c r="F21" s="162" t="str">
        <f>Kontrolka!F20</f>
        <v>SP Nr 2</v>
      </c>
      <c r="G21" s="162" t="str">
        <f>Kontrolka!G20</f>
        <v>2019-2021</v>
      </c>
      <c r="H21" s="253">
        <f>Kontrolka!H20</f>
        <v>100000</v>
      </c>
      <c r="I21" s="252">
        <f>Kontrolka!I20</f>
        <v>0</v>
      </c>
      <c r="J21" s="252">
        <f>Kontrolka!J20</f>
        <v>100000</v>
      </c>
      <c r="K21" s="254">
        <f>Kontrolka!K20</f>
        <v>0</v>
      </c>
      <c r="L21" s="255">
        <f>Kontrolka!L20</f>
        <v>0</v>
      </c>
      <c r="M21" s="255">
        <f>Kontrolka!M20</f>
        <v>100000</v>
      </c>
      <c r="N21" s="254">
        <f>Kontrolka!N20</f>
        <v>0</v>
      </c>
      <c r="O21" s="254">
        <f>Kontrolka!O20</f>
        <v>100000</v>
      </c>
      <c r="P21" s="256">
        <f>Kontrolka!P20</f>
        <v>0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</row>
    <row r="22" spans="1:131" s="1" customFormat="1" ht="75" hidden="1" x14ac:dyDescent="0.25">
      <c r="A22" s="151"/>
      <c r="B22" s="152"/>
      <c r="C22" s="162" t="str">
        <f>Kontrolka!C21</f>
        <v>Kompetencje kluczowe to klucz do Europy</v>
      </c>
      <c r="D22" s="162" t="str">
        <f>Kontrolka!D21</f>
        <v>Program Operacyjny Wiedza Edukacja Rozwój 2014-2020</v>
      </c>
      <c r="E22" s="162" t="str">
        <f>Kontrolka!E21</f>
        <v>Oś Priorytetowa IV -Innowacje społeczne  i współpraca ponadnarodowa
Działanie 4.2 - Programy mobilności ponadnarodowej</v>
      </c>
      <c r="F22" s="162" t="str">
        <f>Kontrolka!F21</f>
        <v>SP Nr 2</v>
      </c>
      <c r="G22" s="162" t="str">
        <f>Kontrolka!G21</f>
        <v>2019-2021</v>
      </c>
      <c r="H22" s="253">
        <f>Kontrolka!H21</f>
        <v>54513</v>
      </c>
      <c r="I22" s="252">
        <f>Kontrolka!I21</f>
        <v>0</v>
      </c>
      <c r="J22" s="252">
        <f>Kontrolka!J21</f>
        <v>54513</v>
      </c>
      <c r="K22" s="254">
        <f>Kontrolka!K21</f>
        <v>0</v>
      </c>
      <c r="L22" s="255">
        <f>Kontrolka!L21</f>
        <v>0</v>
      </c>
      <c r="M22" s="255">
        <f>Kontrolka!M21</f>
        <v>54513</v>
      </c>
      <c r="N22" s="254">
        <f>Kontrolka!N21</f>
        <v>0</v>
      </c>
      <c r="O22" s="254">
        <f>Kontrolka!O21</f>
        <v>54513</v>
      </c>
      <c r="P22" s="256">
        <f>Kontrolka!P21</f>
        <v>0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1" customFormat="1" ht="30" hidden="1" x14ac:dyDescent="0.25">
      <c r="A23" s="151"/>
      <c r="B23" s="152"/>
      <c r="C23" s="162" t="str">
        <f>Kontrolka!C22</f>
        <v>Dijital Mahalle</v>
      </c>
      <c r="D23" s="162" t="str">
        <f>Kontrolka!D22</f>
        <v>Program ERASMUS+</v>
      </c>
      <c r="E23" s="162" t="str">
        <f>Kontrolka!E22</f>
        <v>Akcja 2 - Współpraca na rzecz innowacji i wymiany dobrych praktyk</v>
      </c>
      <c r="F23" s="162" t="str">
        <f>Kontrolka!F22</f>
        <v>SP Nr 2</v>
      </c>
      <c r="G23" s="162" t="str">
        <f>Kontrolka!G22</f>
        <v>2019-2021</v>
      </c>
      <c r="H23" s="253">
        <f>Kontrolka!H22</f>
        <v>109650</v>
      </c>
      <c r="I23" s="252">
        <f>Kontrolka!I22</f>
        <v>0</v>
      </c>
      <c r="J23" s="252">
        <f>Kontrolka!J22</f>
        <v>109650</v>
      </c>
      <c r="K23" s="254">
        <f>Kontrolka!K22</f>
        <v>0</v>
      </c>
      <c r="L23" s="255">
        <f>Kontrolka!L22</f>
        <v>0</v>
      </c>
      <c r="M23" s="255">
        <f>Kontrolka!M22</f>
        <v>109650</v>
      </c>
      <c r="N23" s="254">
        <f>Kontrolka!N22</f>
        <v>0</v>
      </c>
      <c r="O23" s="254">
        <f>Kontrolka!O22</f>
        <v>109650</v>
      </c>
      <c r="P23" s="256">
        <f>Kontrolka!P22</f>
        <v>0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1" customFormat="1" ht="30" hidden="1" x14ac:dyDescent="0.25">
      <c r="A24" s="151"/>
      <c r="B24" s="152"/>
      <c r="C24" s="162" t="str">
        <f>Kontrolka!C23</f>
        <v>Lights! Camera! Action! (Światła! Kamera! Akcja!)</v>
      </c>
      <c r="D24" s="162" t="str">
        <f>Kontrolka!D23</f>
        <v>Program ERASMUS+</v>
      </c>
      <c r="E24" s="162" t="str">
        <f>Kontrolka!E23</f>
        <v>Akcja 2 - Współpraca na rzecz innowacji i wymiany dobrych praktyk</v>
      </c>
      <c r="F24" s="162" t="str">
        <f>Kontrolka!F23</f>
        <v>SP Nr 3</v>
      </c>
      <c r="G24" s="162" t="str">
        <f>Kontrolka!G23</f>
        <v>2020-2022</v>
      </c>
      <c r="H24" s="253">
        <f>Kontrolka!H23</f>
        <v>85775</v>
      </c>
      <c r="I24" s="252">
        <f>Kontrolka!I23</f>
        <v>0</v>
      </c>
      <c r="J24" s="252">
        <f>Kontrolka!J23</f>
        <v>85775</v>
      </c>
      <c r="K24" s="254">
        <f>Kontrolka!K23</f>
        <v>0</v>
      </c>
      <c r="L24" s="255">
        <f>Kontrolka!L23</f>
        <v>0</v>
      </c>
      <c r="M24" s="255">
        <f>Kontrolka!M23</f>
        <v>85775</v>
      </c>
      <c r="N24" s="254">
        <f>Kontrolka!N23</f>
        <v>0</v>
      </c>
      <c r="O24" s="254">
        <f>Kontrolka!O23</f>
        <v>85775</v>
      </c>
      <c r="P24" s="256">
        <f>Kontrolka!P23</f>
        <v>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1" customFormat="1" ht="30" hidden="1" x14ac:dyDescent="0.25">
      <c r="A25" s="151"/>
      <c r="B25" s="152"/>
      <c r="C25" s="162" t="str">
        <f>Kontrolka!C24</f>
        <v>I have traces in the streets where I live (Zostawiam ślady tu gdzie żyję)</v>
      </c>
      <c r="D25" s="162" t="str">
        <f>Kontrolka!D24</f>
        <v>Program ERASMUS+</v>
      </c>
      <c r="E25" s="162" t="str">
        <f>Kontrolka!E24</f>
        <v>Akcja 2 - Współpraca na rzecz innowacji i wymiany dobrych praktyk</v>
      </c>
      <c r="F25" s="162" t="str">
        <f>Kontrolka!F24</f>
        <v>SP Nr 10</v>
      </c>
      <c r="G25" s="162" t="str">
        <f>Kontrolka!G24</f>
        <v>2020-2022</v>
      </c>
      <c r="H25" s="253">
        <f>Kontrolka!H24</f>
        <v>102568</v>
      </c>
      <c r="I25" s="252">
        <f>Kontrolka!I24</f>
        <v>0</v>
      </c>
      <c r="J25" s="252">
        <f>Kontrolka!J24</f>
        <v>102568</v>
      </c>
      <c r="K25" s="254">
        <f>Kontrolka!K24</f>
        <v>0</v>
      </c>
      <c r="L25" s="255">
        <f>Kontrolka!L24</f>
        <v>0</v>
      </c>
      <c r="M25" s="255">
        <f>Kontrolka!M24</f>
        <v>102568</v>
      </c>
      <c r="N25" s="254">
        <f>Kontrolka!N24</f>
        <v>0</v>
      </c>
      <c r="O25" s="254">
        <f>Kontrolka!O24</f>
        <v>102568</v>
      </c>
      <c r="P25" s="256">
        <f>Kontrolka!P24</f>
        <v>0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" customFormat="1" ht="30" hidden="1" x14ac:dyDescent="0.25">
      <c r="A26" s="151"/>
      <c r="B26" s="152"/>
      <c r="C26" s="162" t="str">
        <f>Kontrolka!C25</f>
        <v>Being a famous Youtuber (Być sławnym Youtuberem)</v>
      </c>
      <c r="D26" s="162" t="str">
        <f>Kontrolka!D25</f>
        <v>Program ERASMUS+</v>
      </c>
      <c r="E26" s="162" t="str">
        <f>Kontrolka!E25</f>
        <v>Akcja 2 - Współpraca na rzecz innowacji i wymiany dobrych praktyk</v>
      </c>
      <c r="F26" s="162" t="str">
        <f>Kontrolka!F25</f>
        <v>SP Nr 10</v>
      </c>
      <c r="G26" s="162" t="str">
        <f>Kontrolka!G25</f>
        <v>2020-2022</v>
      </c>
      <c r="H26" s="253">
        <f>Kontrolka!H25</f>
        <v>78636</v>
      </c>
      <c r="I26" s="252">
        <f>Kontrolka!I25</f>
        <v>0</v>
      </c>
      <c r="J26" s="252">
        <f>Kontrolka!J25</f>
        <v>78636</v>
      </c>
      <c r="K26" s="254">
        <f>Kontrolka!K25</f>
        <v>0</v>
      </c>
      <c r="L26" s="255">
        <f>Kontrolka!L25</f>
        <v>0</v>
      </c>
      <c r="M26" s="255">
        <f>Kontrolka!M25</f>
        <v>78636</v>
      </c>
      <c r="N26" s="254">
        <f>Kontrolka!N25</f>
        <v>0</v>
      </c>
      <c r="O26" s="254">
        <f>Kontrolka!O25</f>
        <v>78636</v>
      </c>
      <c r="P26" s="256">
        <f>Kontrolka!P25</f>
        <v>0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</row>
    <row r="27" spans="1:131" s="1" customFormat="1" ht="75" hidden="1" x14ac:dyDescent="0.25">
      <c r="A27" s="151"/>
      <c r="B27" s="152"/>
      <c r="C27" s="162" t="str">
        <f>Kontrolka!C26</f>
        <v>Innowacyjne metody kluczem do skutecznego nauczania</v>
      </c>
      <c r="D27" s="162" t="str">
        <f>Kontrolka!D26</f>
        <v>Program Operacyjny Wiedza Edukacja Rozwój 2014-2020</v>
      </c>
      <c r="E27" s="162" t="str">
        <f>Kontrolka!E26</f>
        <v>Oś Priorytetowa IV -Innowacje społeczne  i współpraca ponadnarodowa
Działanie 4.2 - Programy mobilności ponadnarodowej</v>
      </c>
      <c r="F27" s="162" t="str">
        <f>Kontrolka!F26</f>
        <v>SP Nr 3</v>
      </c>
      <c r="G27" s="162" t="str">
        <f>Kontrolka!G26</f>
        <v>2020-2022</v>
      </c>
      <c r="H27" s="253">
        <f>SUM(Kontrolka!H26,Kontrolka!H49)</f>
        <v>91669</v>
      </c>
      <c r="I27" s="252">
        <f>SUM(Kontrolka!I49,Kontrolka!I26)</f>
        <v>0</v>
      </c>
      <c r="J27" s="252">
        <f>SUM(Kontrolka!J26,Kontrolka!J49)</f>
        <v>91669</v>
      </c>
      <c r="K27" s="254">
        <f>SUM(Kontrolka!K49,Kontrolka!K26)</f>
        <v>0</v>
      </c>
      <c r="L27" s="255">
        <f>SUM(Kontrolka!L49,Kontrolka!L26)</f>
        <v>0</v>
      </c>
      <c r="M27" s="255">
        <f>SUM(Kontrolka!M49,Kontrolka!M26)</f>
        <v>91669</v>
      </c>
      <c r="N27" s="254">
        <f>SUM(Kontrolka!N49,Kontrolka!N26)</f>
        <v>0</v>
      </c>
      <c r="O27" s="254">
        <f>SUM(Kontrolka!O49,Kontrolka!O26)</f>
        <v>91669</v>
      </c>
      <c r="P27" s="256">
        <f>SUM(Kontrolka!P49,Kontrolka!P26)</f>
        <v>0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</row>
    <row r="28" spans="1:131" s="1" customFormat="1" ht="75" hidden="1" x14ac:dyDescent="0.25">
      <c r="A28" s="151"/>
      <c r="B28" s="167"/>
      <c r="C28" s="161" t="s">
        <v>40</v>
      </c>
      <c r="D28" s="161" t="s">
        <v>16</v>
      </c>
      <c r="E28" s="161" t="s">
        <v>17</v>
      </c>
      <c r="F28" s="161" t="s">
        <v>18</v>
      </c>
      <c r="G28" s="162" t="s">
        <v>41</v>
      </c>
      <c r="H28" s="253">
        <f>SUM(Kontrolka!H27,Kontrolka!H50)</f>
        <v>0</v>
      </c>
      <c r="I28" s="252">
        <f>SUM(Kontrolka!I27,Kontrolka!I50)</f>
        <v>0</v>
      </c>
      <c r="J28" s="252">
        <f>SUM(Kontrolka!J27,Kontrolka!J50)</f>
        <v>0</v>
      </c>
      <c r="K28" s="254">
        <f>SUM(Kontrolka!K27,Kontrolka!K50)</f>
        <v>0</v>
      </c>
      <c r="L28" s="255">
        <f>SUM(Kontrolka!L27,Kontrolka!L50)</f>
        <v>0</v>
      </c>
      <c r="M28" s="255">
        <f>SUM(Kontrolka!M27,Kontrolka!M50)</f>
        <v>0</v>
      </c>
      <c r="N28" s="254">
        <f>SUM(Kontrolka!N27,Kontrolka!N50)</f>
        <v>0</v>
      </c>
      <c r="O28" s="254">
        <f>SUM(Kontrolka!O27,Kontrolka!O50)</f>
        <v>0</v>
      </c>
      <c r="P28" s="256">
        <f>SUM(Kontrolka!P27,Kontrolka!P50)</f>
        <v>0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</row>
    <row r="29" spans="1:131" s="15" customFormat="1" hidden="1" x14ac:dyDescent="0.25">
      <c r="A29" s="141">
        <v>852</v>
      </c>
      <c r="B29" s="142"/>
      <c r="C29" s="142" t="s">
        <v>42</v>
      </c>
      <c r="D29" s="142"/>
      <c r="E29" s="142"/>
      <c r="F29" s="142"/>
      <c r="G29" s="144"/>
      <c r="H29" s="244">
        <f>Kontrolka!H28</f>
        <v>720000</v>
      </c>
      <c r="I29" s="244">
        <f>Kontrolka!I28</f>
        <v>0</v>
      </c>
      <c r="J29" s="244">
        <f>Kontrolka!J28</f>
        <v>720000</v>
      </c>
      <c r="K29" s="245">
        <f>Kontrolka!K28</f>
        <v>0</v>
      </c>
      <c r="L29" s="245">
        <f>Kontrolka!L28</f>
        <v>0</v>
      </c>
      <c r="M29" s="245">
        <f>Kontrolka!M28</f>
        <v>720000</v>
      </c>
      <c r="N29" s="245">
        <f>Kontrolka!N28</f>
        <v>0</v>
      </c>
      <c r="O29" s="245">
        <f>Kontrolka!O28</f>
        <v>720000</v>
      </c>
      <c r="P29" s="246">
        <f>Kontrolka!P28</f>
        <v>0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1:131" s="18" customFormat="1" hidden="1" x14ac:dyDescent="0.25">
      <c r="A30" s="160"/>
      <c r="B30" s="147">
        <v>85232</v>
      </c>
      <c r="C30" s="147" t="s">
        <v>43</v>
      </c>
      <c r="D30" s="147"/>
      <c r="E30" s="147"/>
      <c r="F30" s="147"/>
      <c r="G30" s="149"/>
      <c r="H30" s="247">
        <f>Kontrolka!H29</f>
        <v>720000</v>
      </c>
      <c r="I30" s="247">
        <f>Kontrolka!I29</f>
        <v>0</v>
      </c>
      <c r="J30" s="247">
        <f>Kontrolka!J29</f>
        <v>720000</v>
      </c>
      <c r="K30" s="250">
        <f>Kontrolka!K29</f>
        <v>0</v>
      </c>
      <c r="L30" s="250">
        <f>Kontrolka!L29</f>
        <v>0</v>
      </c>
      <c r="M30" s="250">
        <f>Kontrolka!M29</f>
        <v>720000</v>
      </c>
      <c r="N30" s="250">
        <f>Kontrolka!N29</f>
        <v>0</v>
      </c>
      <c r="O30" s="250">
        <f>Kontrolka!O29</f>
        <v>720000</v>
      </c>
      <c r="P30" s="259">
        <f>Kontrolka!P29</f>
        <v>0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1:131" s="1" customFormat="1" ht="60" hidden="1" x14ac:dyDescent="0.25">
      <c r="A31" s="151"/>
      <c r="B31" s="161"/>
      <c r="C31" s="162" t="str">
        <f>Kontrolka!C30</f>
        <v>CIS-Twoją szansą</v>
      </c>
      <c r="D31" s="162" t="str">
        <f>Kontrolka!D30</f>
        <v>Regionalny Program Operacyjny Województwa Lubelskiego na lata 2014-2020</v>
      </c>
      <c r="E31" s="162" t="str">
        <f>Kontrolka!E30</f>
        <v>Oś priorytetowa 11 - Włączenie społeczne
Działanie 11.1 Aktywne włączenie</v>
      </c>
      <c r="F31" s="162" t="str">
        <f>Kontrolka!F30</f>
        <v>UM Zamość</v>
      </c>
      <c r="G31" s="162" t="str">
        <f>Kontrolka!G30</f>
        <v>2019-2022</v>
      </c>
      <c r="H31" s="253">
        <f>Kontrolka!H30</f>
        <v>720000</v>
      </c>
      <c r="I31" s="252">
        <f>Kontrolka!I30</f>
        <v>0</v>
      </c>
      <c r="J31" s="252">
        <f>Kontrolka!J30</f>
        <v>720000</v>
      </c>
      <c r="K31" s="254">
        <f>Kontrolka!K30</f>
        <v>0</v>
      </c>
      <c r="L31" s="255">
        <f>Kontrolka!L30</f>
        <v>0</v>
      </c>
      <c r="M31" s="255">
        <f>Kontrolka!M30</f>
        <v>720000</v>
      </c>
      <c r="N31" s="254">
        <f>Kontrolka!N30</f>
        <v>0</v>
      </c>
      <c r="O31" s="254">
        <f>Kontrolka!O30</f>
        <v>720000</v>
      </c>
      <c r="P31" s="256">
        <f>Kontrolka!P30</f>
        <v>0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</row>
    <row r="32" spans="1:131" s="15" customFormat="1" ht="28.5" hidden="1" x14ac:dyDescent="0.25">
      <c r="A32" s="141">
        <v>853</v>
      </c>
      <c r="B32" s="142"/>
      <c r="C32" s="142" t="s">
        <v>47</v>
      </c>
      <c r="D32" s="142"/>
      <c r="E32" s="142"/>
      <c r="F32" s="142"/>
      <c r="G32" s="144"/>
      <c r="H32" s="244">
        <f>Kontrolka!H31</f>
        <v>0</v>
      </c>
      <c r="I32" s="244">
        <f>Kontrolka!I31</f>
        <v>0</v>
      </c>
      <c r="J32" s="244">
        <f>Kontrolka!J31</f>
        <v>0</v>
      </c>
      <c r="K32" s="245">
        <f>Kontrolka!K31</f>
        <v>0</v>
      </c>
      <c r="L32" s="245">
        <f>Kontrolka!L31</f>
        <v>0</v>
      </c>
      <c r="M32" s="245">
        <f>Kontrolka!M31</f>
        <v>0</v>
      </c>
      <c r="N32" s="245">
        <f>Kontrolka!N31</f>
        <v>0</v>
      </c>
      <c r="O32" s="245">
        <f>Kontrolka!O31</f>
        <v>0</v>
      </c>
      <c r="P32" s="246">
        <f>Kontrolka!P31</f>
        <v>0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1:131" s="18" customFormat="1" hidden="1" x14ac:dyDescent="0.25">
      <c r="A33" s="146"/>
      <c r="B33" s="147">
        <v>85395</v>
      </c>
      <c r="C33" s="147" t="s">
        <v>20</v>
      </c>
      <c r="D33" s="147"/>
      <c r="E33" s="147"/>
      <c r="F33" s="147"/>
      <c r="G33" s="149"/>
      <c r="H33" s="247">
        <f>Kontrolka!H32</f>
        <v>0</v>
      </c>
      <c r="I33" s="247">
        <f>Kontrolka!I32</f>
        <v>0</v>
      </c>
      <c r="J33" s="247">
        <f>Kontrolka!J32</f>
        <v>0</v>
      </c>
      <c r="K33" s="250">
        <f>Kontrolka!K32</f>
        <v>0</v>
      </c>
      <c r="L33" s="250">
        <f>Kontrolka!L32</f>
        <v>0</v>
      </c>
      <c r="M33" s="250">
        <f>Kontrolka!M32</f>
        <v>0</v>
      </c>
      <c r="N33" s="250">
        <f>Kontrolka!N32</f>
        <v>0</v>
      </c>
      <c r="O33" s="250">
        <f>Kontrolka!O32</f>
        <v>0</v>
      </c>
      <c r="P33" s="259">
        <f>Kontrolka!P32</f>
        <v>0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1:131" s="1" customFormat="1" ht="60" hidden="1" x14ac:dyDescent="0.25">
      <c r="A34" s="172"/>
      <c r="B34" s="161"/>
      <c r="C34" s="161" t="s">
        <v>48</v>
      </c>
      <c r="D34" s="161" t="s">
        <v>16</v>
      </c>
      <c r="E34" s="161" t="s">
        <v>45</v>
      </c>
      <c r="F34" s="161" t="s">
        <v>49</v>
      </c>
      <c r="G34" s="162" t="s">
        <v>41</v>
      </c>
      <c r="H34" s="253">
        <f>Kontrolka!H33</f>
        <v>0</v>
      </c>
      <c r="I34" s="252">
        <f>Kontrolka!I33</f>
        <v>0</v>
      </c>
      <c r="J34" s="252">
        <f>Kontrolka!J33</f>
        <v>0</v>
      </c>
      <c r="K34" s="254">
        <f>Kontrolka!K33</f>
        <v>0</v>
      </c>
      <c r="L34" s="255">
        <f>Kontrolka!L33</f>
        <v>0</v>
      </c>
      <c r="M34" s="255">
        <f>Kontrolka!M33</f>
        <v>0</v>
      </c>
      <c r="N34" s="254">
        <f>Kontrolka!N33</f>
        <v>0</v>
      </c>
      <c r="O34" s="254">
        <f>Kontrolka!O33</f>
        <v>0</v>
      </c>
      <c r="P34" s="256">
        <f>Kontrolka!P33</f>
        <v>0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</row>
    <row r="35" spans="1:131" s="15" customFormat="1" hidden="1" x14ac:dyDescent="0.25">
      <c r="A35" s="141">
        <v>855</v>
      </c>
      <c r="B35" s="142"/>
      <c r="C35" s="142" t="s">
        <v>50</v>
      </c>
      <c r="D35" s="142"/>
      <c r="E35" s="142"/>
      <c r="F35" s="142"/>
      <c r="G35" s="144"/>
      <c r="H35" s="244">
        <f>SUM(Kontrolka!H51,Kontrolka!H34)</f>
        <v>0</v>
      </c>
      <c r="I35" s="244">
        <f>SUM(Kontrolka!I51,Kontrolka!I34)</f>
        <v>0</v>
      </c>
      <c r="J35" s="244">
        <f>SUM(Kontrolka!J51,Kontrolka!J34)</f>
        <v>0</v>
      </c>
      <c r="K35" s="245">
        <f>SUM(Kontrolka!K51,Kontrolka!K34)</f>
        <v>0</v>
      </c>
      <c r="L35" s="245">
        <f>SUM(Kontrolka!L51,Kontrolka!L34)</f>
        <v>0</v>
      </c>
      <c r="M35" s="245">
        <f>SUM(Kontrolka!M51,Kontrolka!M34)</f>
        <v>0</v>
      </c>
      <c r="N35" s="245">
        <f>SUM(Kontrolka!N51,Kontrolka!N34)</f>
        <v>0</v>
      </c>
      <c r="O35" s="245">
        <f>SUM(Kontrolka!O51,Kontrolka!O34)</f>
        <v>0</v>
      </c>
      <c r="P35" s="246">
        <f>SUM(Kontrolka!P51,Kontrolka!P34)</f>
        <v>0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6" spans="1:131" s="18" customFormat="1" ht="28.5" hidden="1" x14ac:dyDescent="0.25">
      <c r="A36" s="146"/>
      <c r="B36" s="147">
        <v>85516</v>
      </c>
      <c r="C36" s="147" t="s">
        <v>133</v>
      </c>
      <c r="D36" s="147"/>
      <c r="E36" s="147"/>
      <c r="F36" s="147"/>
      <c r="G36" s="149"/>
      <c r="H36" s="247">
        <f>SUM(Kontrolka!H35,Kontrolka!H52)</f>
        <v>0</v>
      </c>
      <c r="I36" s="247">
        <f>SUM(Kontrolka!I35,Kontrolka!I52)</f>
        <v>0</v>
      </c>
      <c r="J36" s="247">
        <f>SUM(Kontrolka!J35,Kontrolka!J52)</f>
        <v>0</v>
      </c>
      <c r="K36" s="250">
        <f>SUM(Kontrolka!K35,Kontrolka!K52)</f>
        <v>0</v>
      </c>
      <c r="L36" s="250">
        <f>SUM(Kontrolka!L35,Kontrolka!L52)</f>
        <v>0</v>
      </c>
      <c r="M36" s="250">
        <f>SUM(Kontrolka!M35,Kontrolka!M52)</f>
        <v>0</v>
      </c>
      <c r="N36" s="250">
        <f>SUM(Kontrolka!N35,Kontrolka!N52)</f>
        <v>0</v>
      </c>
      <c r="O36" s="250">
        <f>SUM(Kontrolka!O35,Kontrolka!O52)</f>
        <v>0</v>
      </c>
      <c r="P36" s="259">
        <f>SUM(Kontrolka!P35,Kontrolka!P52)</f>
        <v>0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</row>
    <row r="37" spans="1:131" s="1" customFormat="1" ht="60" hidden="1" x14ac:dyDescent="0.25">
      <c r="A37" s="151"/>
      <c r="B37" s="155"/>
      <c r="C37" s="161" t="s">
        <v>51</v>
      </c>
      <c r="D37" s="161" t="s">
        <v>16</v>
      </c>
      <c r="E37" s="161" t="s">
        <v>53</v>
      </c>
      <c r="F37" s="161" t="s">
        <v>54</v>
      </c>
      <c r="G37" s="162" t="s">
        <v>28</v>
      </c>
      <c r="H37" s="253">
        <f>SUM(Kontrolka!H36)</f>
        <v>0</v>
      </c>
      <c r="I37" s="252">
        <f>SUM(Kontrolka!I36)</f>
        <v>0</v>
      </c>
      <c r="J37" s="252">
        <f>SUM(Kontrolka!J36)</f>
        <v>0</v>
      </c>
      <c r="K37" s="254">
        <f>SUM(Kontrolka!K36)</f>
        <v>0</v>
      </c>
      <c r="L37" s="255">
        <f>SUM(Kontrolka!L36)</f>
        <v>0</v>
      </c>
      <c r="M37" s="255">
        <f>SUM(Kontrolka!M36)</f>
        <v>0</v>
      </c>
      <c r="N37" s="254">
        <f>SUM(Kontrolka!N36)</f>
        <v>0</v>
      </c>
      <c r="O37" s="254">
        <f>SUM(Kontrolka!O36)</f>
        <v>0</v>
      </c>
      <c r="P37" s="256">
        <f>SUM(Kontrolka!P36)</f>
        <v>0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</row>
    <row r="38" spans="1:131" s="1" customFormat="1" ht="60" hidden="1" x14ac:dyDescent="0.25">
      <c r="A38" s="151"/>
      <c r="B38" s="167"/>
      <c r="C38" s="161" t="s">
        <v>52</v>
      </c>
      <c r="D38" s="161" t="s">
        <v>16</v>
      </c>
      <c r="E38" s="161" t="s">
        <v>53</v>
      </c>
      <c r="F38" s="161" t="s">
        <v>54</v>
      </c>
      <c r="G38" s="162" t="s">
        <v>46</v>
      </c>
      <c r="H38" s="253">
        <f>SUM(Kontrolka!H53,Kontrolka!H37)</f>
        <v>0</v>
      </c>
      <c r="I38" s="252">
        <f>SUM(Kontrolka!I53,Kontrolka!I37)</f>
        <v>0</v>
      </c>
      <c r="J38" s="252">
        <f>SUM(Kontrolka!J53,Kontrolka!J37)</f>
        <v>0</v>
      </c>
      <c r="K38" s="254">
        <f>SUM(Kontrolka!K53,Kontrolka!K37)</f>
        <v>0</v>
      </c>
      <c r="L38" s="255">
        <f>SUM(Kontrolka!L53,Kontrolka!L37)</f>
        <v>0</v>
      </c>
      <c r="M38" s="255">
        <f>SUM(Kontrolka!M53,Kontrolka!M37)</f>
        <v>0</v>
      </c>
      <c r="N38" s="254">
        <f>SUM(Kontrolka!N53,Kontrolka!N37)</f>
        <v>0</v>
      </c>
      <c r="O38" s="254">
        <f>SUM(Kontrolka!O53,Kontrolka!O37)</f>
        <v>0</v>
      </c>
      <c r="P38" s="256">
        <f>SUM(Kontrolka!P53,Kontrolka!P37)</f>
        <v>0</v>
      </c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</row>
    <row r="39" spans="1:131" s="15" customFormat="1" ht="28.5" hidden="1" x14ac:dyDescent="0.25">
      <c r="A39" s="141">
        <v>900</v>
      </c>
      <c r="B39" s="142"/>
      <c r="C39" s="142" t="s">
        <v>55</v>
      </c>
      <c r="D39" s="142"/>
      <c r="E39" s="142"/>
      <c r="F39" s="142"/>
      <c r="G39" s="144"/>
      <c r="H39" s="244">
        <f>SUM(Kontrolka!H54,)</f>
        <v>4698940</v>
      </c>
      <c r="I39" s="244">
        <f>SUM(Kontrolka!I54,)</f>
        <v>1731973</v>
      </c>
      <c r="J39" s="244">
        <f>SUM(Kontrolka!J54,)</f>
        <v>2966967</v>
      </c>
      <c r="K39" s="245">
        <f>SUM(Kontrolka!K54,)</f>
        <v>0</v>
      </c>
      <c r="L39" s="245">
        <f>SUM(Kontrolka!L54,)</f>
        <v>0</v>
      </c>
      <c r="M39" s="245">
        <f>SUM(Kontrolka!M54,)</f>
        <v>4698940</v>
      </c>
      <c r="N39" s="245">
        <f>SUM(Kontrolka!N54,)</f>
        <v>1731973</v>
      </c>
      <c r="O39" s="245">
        <f>SUM(Kontrolka!O54,)</f>
        <v>2966967</v>
      </c>
      <c r="P39" s="246">
        <f>SUM(Kontrolka!P54,)</f>
        <v>0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</row>
    <row r="40" spans="1:131" s="18" customFormat="1" ht="28.5" hidden="1" x14ac:dyDescent="0.25">
      <c r="A40" s="146"/>
      <c r="B40" s="147">
        <v>90005</v>
      </c>
      <c r="C40" s="147" t="s">
        <v>56</v>
      </c>
      <c r="D40" s="147"/>
      <c r="E40" s="147"/>
      <c r="F40" s="147"/>
      <c r="G40" s="149"/>
      <c r="H40" s="247">
        <f>Kontrolka!H55</f>
        <v>3198940</v>
      </c>
      <c r="I40" s="247">
        <f>Kontrolka!I55</f>
        <v>1268973</v>
      </c>
      <c r="J40" s="247">
        <f>Kontrolka!J55</f>
        <v>1929967</v>
      </c>
      <c r="K40" s="250">
        <f>Kontrolka!K55</f>
        <v>0</v>
      </c>
      <c r="L40" s="250">
        <f>Kontrolka!L55</f>
        <v>0</v>
      </c>
      <c r="M40" s="250">
        <f>Kontrolka!M55</f>
        <v>3198940</v>
      </c>
      <c r="N40" s="250">
        <f>Kontrolka!N55</f>
        <v>1268973</v>
      </c>
      <c r="O40" s="250">
        <f>Kontrolka!O55</f>
        <v>1929967</v>
      </c>
      <c r="P40" s="259">
        <f>Kontrolka!P55</f>
        <v>0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</row>
    <row r="41" spans="1:131" s="1" customFormat="1" ht="60" hidden="1" x14ac:dyDescent="0.25">
      <c r="A41" s="151"/>
      <c r="B41" s="155"/>
      <c r="C41" s="161" t="str">
        <f>Kontrolka!C56</f>
        <v>Budowa instalacji odnawialnych źródeł energii na domkach jednorodzinnych w miescie Zamość</v>
      </c>
      <c r="D41" s="161" t="str">
        <f>Kontrolka!D56</f>
        <v>Regionalny Program Operacyjny Województwa Lubelskiego na lata 2014-2020</v>
      </c>
      <c r="E41" s="161" t="str">
        <f>Kontrolka!E56</f>
        <v>Oś priorytetowa 4 - Energia przyjazna środowisku
Działanie 4.1 - Wsparcie wykorzystanie OZE</v>
      </c>
      <c r="F41" s="161" t="str">
        <f>Kontrolka!F56</f>
        <v>UM Zamość</v>
      </c>
      <c r="G41" s="161" t="str">
        <f>Kontrolka!G56</f>
        <v>2016-2021</v>
      </c>
      <c r="H41" s="253">
        <f>SUM(Kontrolka!H56)</f>
        <v>3198940</v>
      </c>
      <c r="I41" s="252">
        <f>SUM(Kontrolka!I56)</f>
        <v>1268973</v>
      </c>
      <c r="J41" s="252">
        <f>SUM(Kontrolka!J56)</f>
        <v>1929967</v>
      </c>
      <c r="K41" s="254">
        <f>SUM(Kontrolka!K56)</f>
        <v>0</v>
      </c>
      <c r="L41" s="255">
        <f>SUM(Kontrolka!L56)</f>
        <v>0</v>
      </c>
      <c r="M41" s="255">
        <f>SUM(Kontrolka!M56)</f>
        <v>3198940</v>
      </c>
      <c r="N41" s="254">
        <f>SUM(Kontrolka!N56)</f>
        <v>1268973</v>
      </c>
      <c r="O41" s="254">
        <f>SUM(Kontrolka!O56)</f>
        <v>1929967</v>
      </c>
      <c r="P41" s="256">
        <f>SUM(Kontrolka!P56)</f>
        <v>0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</row>
    <row r="42" spans="1:131" s="18" customFormat="1" hidden="1" x14ac:dyDescent="0.25">
      <c r="A42" s="146"/>
      <c r="B42" s="147">
        <v>90015</v>
      </c>
      <c r="C42" s="147" t="s">
        <v>61</v>
      </c>
      <c r="D42" s="147"/>
      <c r="E42" s="147"/>
      <c r="F42" s="147"/>
      <c r="G42" s="149"/>
      <c r="H42" s="247">
        <f>SUM(Kontrolka!H57)</f>
        <v>1500000</v>
      </c>
      <c r="I42" s="247">
        <f>SUM(Kontrolka!I57)</f>
        <v>463000</v>
      </c>
      <c r="J42" s="247">
        <f>SUM(Kontrolka!J57)</f>
        <v>1037000</v>
      </c>
      <c r="K42" s="250">
        <f>SUM(Kontrolka!K57)</f>
        <v>0</v>
      </c>
      <c r="L42" s="250">
        <f>SUM(Kontrolka!L57)</f>
        <v>0</v>
      </c>
      <c r="M42" s="250">
        <f>SUM(Kontrolka!M57)</f>
        <v>1500000</v>
      </c>
      <c r="N42" s="250">
        <f>SUM(Kontrolka!N57)</f>
        <v>463000</v>
      </c>
      <c r="O42" s="250">
        <f>SUM(Kontrolka!O57)</f>
        <v>1037000</v>
      </c>
      <c r="P42" s="259">
        <f>SUM(Kontrolka!P57)</f>
        <v>0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</row>
    <row r="43" spans="1:131" s="1" customFormat="1" ht="75" hidden="1" x14ac:dyDescent="0.25">
      <c r="A43" s="151"/>
      <c r="B43" s="167"/>
      <c r="C43" s="161" t="str">
        <f>Kontrolka!C58</f>
        <v>Modernizacja systemu oświetlenia ulicznego na terenie miasta Zamość - Etap II</v>
      </c>
      <c r="D43" s="161" t="str">
        <f>Kontrolka!D58</f>
        <v>Regionalny Program Operacyjny Województwa Lubelskiego na lata 2014-2020</v>
      </c>
      <c r="E43" s="161" t="str">
        <f>Kontrolka!E58</f>
        <v>Oś Priorytetowa 5 - Efektywność energetyczna i gospodarka niskoemisyjna
Działanie 5.5 - Promocja niskoemisyjności</v>
      </c>
      <c r="F43" s="161" t="str">
        <f>Kontrolka!F58</f>
        <v>UM Zamość</v>
      </c>
      <c r="G43" s="161" t="str">
        <f>Kontrolka!G58</f>
        <v>2019-2021</v>
      </c>
      <c r="H43" s="253">
        <f>SUM(Kontrolka!H58)</f>
        <v>1500000</v>
      </c>
      <c r="I43" s="252">
        <f>SUM(Kontrolka!I58)</f>
        <v>463000</v>
      </c>
      <c r="J43" s="252">
        <f>SUM(Kontrolka!J58)</f>
        <v>1037000</v>
      </c>
      <c r="K43" s="254">
        <f>SUM(Kontrolka!K58)</f>
        <v>0</v>
      </c>
      <c r="L43" s="255">
        <f>SUM(Kontrolka!L58)</f>
        <v>0</v>
      </c>
      <c r="M43" s="255">
        <f>SUM(Kontrolka!M58)</f>
        <v>1500000</v>
      </c>
      <c r="N43" s="254">
        <f>SUM(Kontrolka!N58)</f>
        <v>463000</v>
      </c>
      <c r="O43" s="254">
        <f>SUM(Kontrolka!O58)</f>
        <v>1037000</v>
      </c>
      <c r="P43" s="256">
        <f>SUM(Kontrolka!P58)</f>
        <v>0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</row>
    <row r="44" spans="1:131" s="15" customFormat="1" ht="28.5" hidden="1" x14ac:dyDescent="0.25">
      <c r="A44" s="141">
        <v>921</v>
      </c>
      <c r="B44" s="142"/>
      <c r="C44" s="142" t="s">
        <v>74</v>
      </c>
      <c r="D44" s="142"/>
      <c r="E44" s="142"/>
      <c r="F44" s="142"/>
      <c r="G44" s="144"/>
      <c r="H44" s="244">
        <f>SUM(Kontrolka!H38,Kontrolka!H59)</f>
        <v>33528752</v>
      </c>
      <c r="I44" s="244">
        <f>SUM(Kontrolka!I38,Kontrolka!I59)</f>
        <v>19561530</v>
      </c>
      <c r="J44" s="244">
        <f>SUM(Kontrolka!J38,Kontrolka!J59)</f>
        <v>13395815</v>
      </c>
      <c r="K44" s="245">
        <f>SUM(Kontrolka!K38,Kontrolka!K59)</f>
        <v>571407</v>
      </c>
      <c r="L44" s="245">
        <f>SUM(Kontrolka!L38,Kontrolka!L59)</f>
        <v>0</v>
      </c>
      <c r="M44" s="245">
        <f>SUM(Kontrolka!M38,Kontrolka!M59)</f>
        <v>33528752</v>
      </c>
      <c r="N44" s="245">
        <f>SUM(Kontrolka!N38,Kontrolka!N59)</f>
        <v>19561530</v>
      </c>
      <c r="O44" s="245">
        <f>SUM(Kontrolka!O38,Kontrolka!O59)</f>
        <v>13395815</v>
      </c>
      <c r="P44" s="246">
        <f>SUM(Kontrolka!P38,Kontrolka!P59)</f>
        <v>571407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</row>
    <row r="45" spans="1:131" s="18" customFormat="1" ht="28.5" hidden="1" x14ac:dyDescent="0.25">
      <c r="A45" s="146"/>
      <c r="B45" s="147">
        <v>92120</v>
      </c>
      <c r="C45" s="147" t="s">
        <v>75</v>
      </c>
      <c r="D45" s="147"/>
      <c r="E45" s="147"/>
      <c r="F45" s="147"/>
      <c r="G45" s="149"/>
      <c r="H45" s="247">
        <f>SUM(Kontrolka!H60,Kontrolka!H39)</f>
        <v>33528752</v>
      </c>
      <c r="I45" s="247">
        <f>SUM(Kontrolka!I60,Kontrolka!I39)</f>
        <v>19561530</v>
      </c>
      <c r="J45" s="247">
        <f>SUM(Kontrolka!J60,Kontrolka!J39)</f>
        <v>13395815</v>
      </c>
      <c r="K45" s="250">
        <f>SUM(Kontrolka!K60,Kontrolka!K39)</f>
        <v>571407</v>
      </c>
      <c r="L45" s="250">
        <f>SUM(Kontrolka!L60,Kontrolka!L39)</f>
        <v>0</v>
      </c>
      <c r="M45" s="250">
        <f>SUM(Kontrolka!M60,Kontrolka!M39)</f>
        <v>33528752</v>
      </c>
      <c r="N45" s="250">
        <f>SUM(Kontrolka!N60,Kontrolka!N39)</f>
        <v>19561530</v>
      </c>
      <c r="O45" s="250">
        <f>SUM(Kontrolka!O60,Kontrolka!O39)</f>
        <v>13395815</v>
      </c>
      <c r="P45" s="259">
        <f>SUM(Kontrolka!P60,Kontrolka!P39)</f>
        <v>571407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</row>
    <row r="46" spans="1:131" s="1" customFormat="1" ht="75" hidden="1" x14ac:dyDescent="0.25">
      <c r="A46" s="151"/>
      <c r="B46" s="155"/>
      <c r="C46" s="161" t="str">
        <f>Kontrolka!C61</f>
        <v>Rewitalizacja Akademii Zamojskiej</v>
      </c>
      <c r="D46" s="161" t="str">
        <f>Kontrolka!D61</f>
        <v>Program Operacyjny Infrastruktura i Środowisko  na lata 2014 - 2020</v>
      </c>
      <c r="E46" s="161" t="str">
        <f>Kontrolka!E61</f>
        <v>Oś priorytetowa VIII - Ochrona dziedzictwa kulturowego i rozwój zasobów kultury
Działanie 8.1 - Ochrona dziedzictwa kulturowego i rozwój zasobów kultury</v>
      </c>
      <c r="F46" s="161" t="str">
        <f>Kontrolka!F61</f>
        <v>UM Zamość</v>
      </c>
      <c r="G46" s="161" t="str">
        <f>Kontrolka!G61</f>
        <v>2012-2022</v>
      </c>
      <c r="H46" s="253">
        <f>SUM(Kontrolka!H40,Kontrolka!H61)</f>
        <v>23955550</v>
      </c>
      <c r="I46" s="252">
        <f>SUM(Kontrolka!I40,Kontrolka!I61)</f>
        <v>16263650</v>
      </c>
      <c r="J46" s="252">
        <f>SUM(Kontrolka!J40,Kontrolka!J61)</f>
        <v>7691900</v>
      </c>
      <c r="K46" s="254">
        <f>SUM(Kontrolka!K40,Kontrolka!K61)</f>
        <v>0</v>
      </c>
      <c r="L46" s="255">
        <f>SUM(Kontrolka!L40,Kontrolka!L61)</f>
        <v>0</v>
      </c>
      <c r="M46" s="255">
        <f>SUM(Kontrolka!M40,Kontrolka!M61)</f>
        <v>23955550</v>
      </c>
      <c r="N46" s="254">
        <f>SUM(Kontrolka!N40,Kontrolka!N61)</f>
        <v>16263650</v>
      </c>
      <c r="O46" s="254">
        <f>SUM(Kontrolka!O40,Kontrolka!O61)</f>
        <v>7691900</v>
      </c>
      <c r="P46" s="256">
        <f>SUM(Kontrolka!P40,Kontrolka!P61)</f>
        <v>0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</row>
    <row r="47" spans="1:131" s="1" customFormat="1" ht="75" hidden="1" x14ac:dyDescent="0.25">
      <c r="A47" s="151"/>
      <c r="B47" s="152"/>
      <c r="C47" s="161" t="str">
        <f>Kontrolka!C62</f>
        <v>Rewitalizacja Rotundy Zamojskiej</v>
      </c>
      <c r="D47" s="161" t="str">
        <f>Kontrolka!D62</f>
        <v>Regionalny Program Operacyjny Województwa Lubelskiego na lata 2014-2020</v>
      </c>
      <c r="E47" s="161" t="str">
        <f>Kontrolka!E62</f>
        <v>Oś priorytetowa 7 - Ochrona dziedzictwa kulturowego i naturalnego
Działanie 7.1 - Dziedzictwo kulturowe i naturalne</v>
      </c>
      <c r="F47" s="161" t="str">
        <f>Kontrolka!F62</f>
        <v>UM Zamość</v>
      </c>
      <c r="G47" s="161" t="str">
        <f>Kontrolka!G62</f>
        <v>2016-2021</v>
      </c>
      <c r="H47" s="253">
        <f>SUM(Kontrolka!H62)</f>
        <v>1395744</v>
      </c>
      <c r="I47" s="252">
        <f>SUM(Kontrolka!I62)</f>
        <v>548784</v>
      </c>
      <c r="J47" s="252">
        <f>SUM(Kontrolka!J62)</f>
        <v>846960</v>
      </c>
      <c r="K47" s="254">
        <f>SUM(Kontrolka!K62)</f>
        <v>0</v>
      </c>
      <c r="L47" s="255">
        <f>SUM(Kontrolka!L62)</f>
        <v>0</v>
      </c>
      <c r="M47" s="255">
        <f>SUM(Kontrolka!M62)</f>
        <v>1395744</v>
      </c>
      <c r="N47" s="254">
        <f>SUM(Kontrolka!N62)</f>
        <v>548784</v>
      </c>
      <c r="O47" s="254">
        <f>SUM(Kontrolka!O62)</f>
        <v>846960</v>
      </c>
      <c r="P47" s="256">
        <f>SUM(Kontrolka!P62)</f>
        <v>0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</row>
    <row r="48" spans="1:131" s="1" customFormat="1" ht="60" hidden="1" x14ac:dyDescent="0.25">
      <c r="A48" s="151"/>
      <c r="B48" s="152"/>
      <c r="C48" s="161" t="str">
        <f>Kontrolka!C63</f>
        <v>Rewitalizacja Starego Miasta
w Zamościu</v>
      </c>
      <c r="D48" s="161" t="str">
        <f>Kontrolka!D63</f>
        <v>Regionalny Program Operacyjny Województwa Lubelskiego na lata 2014-2020</v>
      </c>
      <c r="E48" s="161" t="str">
        <f>Kontrolka!E63</f>
        <v>Oś priorytetowa 13 - Infrastruktura społeczna
Działanie 13.3 - Rewitalizacja obszarów miejskich</v>
      </c>
      <c r="F48" s="161" t="str">
        <f>Kontrolka!F63</f>
        <v>UM Zamość</v>
      </c>
      <c r="G48" s="161" t="str">
        <f>Kontrolka!G63</f>
        <v>2018-2022</v>
      </c>
      <c r="H48" s="253">
        <f>Kontrolka!H63</f>
        <v>8177458</v>
      </c>
      <c r="I48" s="252">
        <f>Kontrolka!I63</f>
        <v>2749096</v>
      </c>
      <c r="J48" s="252">
        <f>Kontrolka!J63</f>
        <v>4856955</v>
      </c>
      <c r="K48" s="254">
        <f>Kontrolka!K63</f>
        <v>571407</v>
      </c>
      <c r="L48" s="255">
        <f>Kontrolka!L63</f>
        <v>0</v>
      </c>
      <c r="M48" s="255">
        <f>Kontrolka!M63</f>
        <v>8177458</v>
      </c>
      <c r="N48" s="254">
        <f>Kontrolka!N63</f>
        <v>2749096</v>
      </c>
      <c r="O48" s="254">
        <f>Kontrolka!O63</f>
        <v>4856955</v>
      </c>
      <c r="P48" s="256">
        <f>Kontrolka!P63</f>
        <v>571407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</row>
    <row r="49" spans="1:131" s="15" customFormat="1" ht="42.75" hidden="1" x14ac:dyDescent="0.25">
      <c r="A49" s="141">
        <v>925</v>
      </c>
      <c r="B49" s="142"/>
      <c r="C49" s="142" t="s">
        <v>83</v>
      </c>
      <c r="D49" s="142"/>
      <c r="E49" s="142"/>
      <c r="F49" s="142"/>
      <c r="G49" s="144"/>
      <c r="H49" s="244">
        <f>Kontrolka!H64</f>
        <v>4528862</v>
      </c>
      <c r="I49" s="244">
        <f>Kontrolka!I64</f>
        <v>2024584</v>
      </c>
      <c r="J49" s="244">
        <f>Kontrolka!J64</f>
        <v>2504278</v>
      </c>
      <c r="K49" s="245">
        <f>Kontrolka!K64</f>
        <v>0</v>
      </c>
      <c r="L49" s="245">
        <f>Kontrolka!L64</f>
        <v>0</v>
      </c>
      <c r="M49" s="245">
        <f>Kontrolka!M64</f>
        <v>4528862</v>
      </c>
      <c r="N49" s="245">
        <f>Kontrolka!N64</f>
        <v>2024584</v>
      </c>
      <c r="O49" s="245">
        <f>Kontrolka!O64</f>
        <v>2504278</v>
      </c>
      <c r="P49" s="246">
        <f>Kontrolka!P64</f>
        <v>0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</row>
    <row r="50" spans="1:131" s="2" customFormat="1" hidden="1" x14ac:dyDescent="0.25">
      <c r="A50" s="176"/>
      <c r="B50" s="147">
        <v>92504</v>
      </c>
      <c r="C50" s="147" t="s">
        <v>84</v>
      </c>
      <c r="D50" s="147"/>
      <c r="E50" s="147"/>
      <c r="F50" s="147"/>
      <c r="G50" s="149"/>
      <c r="H50" s="247">
        <f>Kontrolka!H65</f>
        <v>4528862</v>
      </c>
      <c r="I50" s="247">
        <f>Kontrolka!I65</f>
        <v>2024584</v>
      </c>
      <c r="J50" s="247">
        <f>Kontrolka!J65</f>
        <v>2504278</v>
      </c>
      <c r="K50" s="250">
        <f>Kontrolka!K65</f>
        <v>0</v>
      </c>
      <c r="L50" s="250">
        <f>Kontrolka!L65</f>
        <v>0</v>
      </c>
      <c r="M50" s="250">
        <f>Kontrolka!M65</f>
        <v>4528862</v>
      </c>
      <c r="N50" s="250">
        <f>Kontrolka!N65</f>
        <v>2024584</v>
      </c>
      <c r="O50" s="250">
        <f>Kontrolka!O65</f>
        <v>2504278</v>
      </c>
      <c r="P50" s="259">
        <f>Kontrolka!P65</f>
        <v>0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</row>
    <row r="51" spans="1:131" s="1" customFormat="1" ht="75" hidden="1" x14ac:dyDescent="0.25">
      <c r="A51" s="151"/>
      <c r="B51" s="152"/>
      <c r="C51" s="162" t="str">
        <f>Kontrolka!C66</f>
        <v>Kompleksowa modernizacja 
i unowocześnienie ogrodu zoologicznego w Zamościu</v>
      </c>
      <c r="D51" s="162" t="str">
        <f>Kontrolka!D66</f>
        <v>Regionalny Program Operacyjny Województwa Lubelskiego na lata 2014-2020</v>
      </c>
      <c r="E51" s="162" t="str">
        <f>Kontrolka!E66</f>
        <v>Oś priorytetowa 7 - Ochrona dziedzictwa kulturowego i naturalnego
Działanie 7.2 - Ochrona różnorodności przyrodniczej</v>
      </c>
      <c r="F51" s="162" t="str">
        <f>Kontrolka!F66</f>
        <v>UM Zamość</v>
      </c>
      <c r="G51" s="162" t="str">
        <f>Kontrolka!G66</f>
        <v>2010-2021</v>
      </c>
      <c r="H51" s="253">
        <f>Kontrolka!H66</f>
        <v>4528862</v>
      </c>
      <c r="I51" s="252">
        <f>Kontrolka!I66</f>
        <v>2024584</v>
      </c>
      <c r="J51" s="252">
        <f>Kontrolka!J66</f>
        <v>2504278</v>
      </c>
      <c r="K51" s="254">
        <f>Kontrolka!K66</f>
        <v>0</v>
      </c>
      <c r="L51" s="255">
        <f>Kontrolka!L66</f>
        <v>0</v>
      </c>
      <c r="M51" s="255">
        <f>Kontrolka!M66</f>
        <v>4528862</v>
      </c>
      <c r="N51" s="254">
        <f>Kontrolka!N66</f>
        <v>2024584</v>
      </c>
      <c r="O51" s="254">
        <f>Kontrolka!O66</f>
        <v>2504278</v>
      </c>
      <c r="P51" s="256">
        <f>Kontrolka!P66</f>
        <v>0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</row>
    <row r="52" spans="1:131" s="15" customFormat="1" hidden="1" x14ac:dyDescent="0.25">
      <c r="A52" s="141">
        <v>926</v>
      </c>
      <c r="B52" s="142"/>
      <c r="C52" s="142" t="s">
        <v>89</v>
      </c>
      <c r="D52" s="142"/>
      <c r="E52" s="142"/>
      <c r="F52" s="142"/>
      <c r="G52" s="144"/>
      <c r="H52" s="244">
        <f>Kontrolka!H67</f>
        <v>9213421</v>
      </c>
      <c r="I52" s="244">
        <f>Kontrolka!I67</f>
        <v>4923987</v>
      </c>
      <c r="J52" s="244">
        <f>Kontrolka!J67</f>
        <v>4289434</v>
      </c>
      <c r="K52" s="245">
        <f>Kontrolka!K67</f>
        <v>0</v>
      </c>
      <c r="L52" s="245">
        <f>Kontrolka!L67</f>
        <v>0</v>
      </c>
      <c r="M52" s="245">
        <f>Kontrolka!M67</f>
        <v>9213421</v>
      </c>
      <c r="N52" s="245">
        <f>Kontrolka!N67</f>
        <v>4923987</v>
      </c>
      <c r="O52" s="245">
        <f>Kontrolka!O67</f>
        <v>4289434</v>
      </c>
      <c r="P52" s="246">
        <f>Kontrolka!P67</f>
        <v>0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</row>
    <row r="53" spans="1:131" s="2" customFormat="1" hidden="1" x14ac:dyDescent="0.25">
      <c r="A53" s="176"/>
      <c r="B53" s="147">
        <v>92601</v>
      </c>
      <c r="C53" s="147" t="s">
        <v>90</v>
      </c>
      <c r="D53" s="147"/>
      <c r="E53" s="147"/>
      <c r="F53" s="147"/>
      <c r="G53" s="149"/>
      <c r="H53" s="247">
        <f>Kontrolka!H68</f>
        <v>9213421</v>
      </c>
      <c r="I53" s="247">
        <f>Kontrolka!I68</f>
        <v>4923987</v>
      </c>
      <c r="J53" s="247">
        <f>Kontrolka!J68</f>
        <v>4289434</v>
      </c>
      <c r="K53" s="250">
        <f>Kontrolka!K68</f>
        <v>0</v>
      </c>
      <c r="L53" s="250">
        <f>Kontrolka!L68</f>
        <v>0</v>
      </c>
      <c r="M53" s="250">
        <f>Kontrolka!M68</f>
        <v>9213421</v>
      </c>
      <c r="N53" s="250">
        <f>Kontrolka!N68</f>
        <v>4923987</v>
      </c>
      <c r="O53" s="250">
        <f>Kontrolka!O68</f>
        <v>4289434</v>
      </c>
      <c r="P53" s="259">
        <f>Kontrolka!P68</f>
        <v>0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</row>
    <row r="54" spans="1:131" s="1" customFormat="1" ht="75" hidden="1" x14ac:dyDescent="0.25">
      <c r="A54" s="173"/>
      <c r="B54" s="152"/>
      <c r="C54" s="162" t="str">
        <f>Kontrolka!C69</f>
        <v>Zwiększenie dostępności zalewu miejskiego w Zamościu jako miejsca aktywnej rekreacji w sąsiedztwie zamojskiego zespołu staromiejskiego</v>
      </c>
      <c r="D54" s="162" t="str">
        <f>Kontrolka!D69</f>
        <v>Regionalny Program Operacyjny Województwa Lubelskiego na lata 2014-2020</v>
      </c>
      <c r="E54" s="162" t="str">
        <f>Kontrolka!E69</f>
        <v>Oś priorytetowa 7 - Ochrona dziedzictwa kulturowego i naturalnego
Działanie 7.1 - Dziedzictwo kulturowe i naturalne</v>
      </c>
      <c r="F54" s="162" t="str">
        <f>Kontrolka!F69</f>
        <v>UM Zamość</v>
      </c>
      <c r="G54" s="162" t="str">
        <f>Kontrolka!G69</f>
        <v>2016-2021</v>
      </c>
      <c r="H54" s="253">
        <f>Kontrolka!H69</f>
        <v>9030149</v>
      </c>
      <c r="I54" s="252">
        <f>Kontrolka!I69</f>
        <v>4867124</v>
      </c>
      <c r="J54" s="252">
        <f>Kontrolka!J69</f>
        <v>4163025</v>
      </c>
      <c r="K54" s="254">
        <f>Kontrolka!K69</f>
        <v>0</v>
      </c>
      <c r="L54" s="255">
        <f>Kontrolka!L69</f>
        <v>0</v>
      </c>
      <c r="M54" s="255">
        <f>Kontrolka!M69</f>
        <v>9030149</v>
      </c>
      <c r="N54" s="254">
        <f>Kontrolka!N69</f>
        <v>4867124</v>
      </c>
      <c r="O54" s="254">
        <f>Kontrolka!O69</f>
        <v>4163025</v>
      </c>
      <c r="P54" s="256">
        <f>Kontrolka!P69</f>
        <v>0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</row>
    <row r="55" spans="1:131" s="1" customFormat="1" ht="60" hidden="1" x14ac:dyDescent="0.25">
      <c r="A55" s="151"/>
      <c r="B55" s="152"/>
      <c r="C55" s="162" t="str">
        <f>Kontrolka!C70</f>
        <v>Budowa instalacji fotowoltaicznej w OSiR w Zamościu</v>
      </c>
      <c r="D55" s="162" t="str">
        <f>Kontrolka!D70</f>
        <v>Regionalny Program Operacyjny Województwa Lubelskiego na lata 2014-2020</v>
      </c>
      <c r="E55" s="162" t="str">
        <f>Kontrolka!E70</f>
        <v>Oś priorytetowa 4 - Energia przyjazna środowisku
Działanie 4.1 - Wsparcie wykorzystanie OZE</v>
      </c>
      <c r="F55" s="162" t="str">
        <f>Kontrolka!F70</f>
        <v>OSiR</v>
      </c>
      <c r="G55" s="162" t="str">
        <f>Kontrolka!G70</f>
        <v>2019-2021</v>
      </c>
      <c r="H55" s="253">
        <f>Kontrolka!H70</f>
        <v>183272</v>
      </c>
      <c r="I55" s="252">
        <f>Kontrolka!I70</f>
        <v>56863</v>
      </c>
      <c r="J55" s="252">
        <f>Kontrolka!J70</f>
        <v>126409</v>
      </c>
      <c r="K55" s="254">
        <f>Kontrolka!K70</f>
        <v>0</v>
      </c>
      <c r="L55" s="255">
        <f>Kontrolka!L70</f>
        <v>0</v>
      </c>
      <c r="M55" s="255">
        <f>Kontrolka!M70</f>
        <v>183272</v>
      </c>
      <c r="N55" s="254">
        <f>Kontrolka!N70</f>
        <v>56863</v>
      </c>
      <c r="O55" s="254">
        <f>Kontrolka!O70</f>
        <v>126409</v>
      </c>
      <c r="P55" s="256">
        <f>Kontrolka!P70</f>
        <v>0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</row>
    <row r="56" spans="1:131" s="25" customFormat="1" x14ac:dyDescent="0.25">
      <c r="A56" s="135"/>
      <c r="B56" s="136"/>
      <c r="C56" s="136" t="s">
        <v>94</v>
      </c>
      <c r="D56" s="136"/>
      <c r="E56" s="136"/>
      <c r="F56" s="136"/>
      <c r="G56" s="138"/>
      <c r="H56" s="232">
        <f>Kontrolka!H71</f>
        <v>35702040</v>
      </c>
      <c r="I56" s="232">
        <f>Kontrolka!I71</f>
        <v>5537676</v>
      </c>
      <c r="J56" s="232">
        <f>Kontrolka!J71</f>
        <v>29721514</v>
      </c>
      <c r="K56" s="232">
        <f>Kontrolka!K71</f>
        <v>442850</v>
      </c>
      <c r="L56" s="232">
        <f>Kontrolka!L71</f>
        <v>0</v>
      </c>
      <c r="M56" s="232">
        <f>Kontrolka!M71</f>
        <v>35702040</v>
      </c>
      <c r="N56" s="232">
        <f>Kontrolka!N71</f>
        <v>5537676</v>
      </c>
      <c r="O56" s="232">
        <f>Kontrolka!O71</f>
        <v>29721514</v>
      </c>
      <c r="P56" s="234">
        <f>Kontrolka!P71</f>
        <v>442850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</row>
    <row r="57" spans="1:131" s="15" customFormat="1" hidden="1" x14ac:dyDescent="0.25">
      <c r="A57" s="141">
        <v>600</v>
      </c>
      <c r="B57" s="142"/>
      <c r="C57" s="142" t="s">
        <v>107</v>
      </c>
      <c r="D57" s="142"/>
      <c r="E57" s="142"/>
      <c r="F57" s="142"/>
      <c r="G57" s="144"/>
      <c r="H57" s="244">
        <f>SUM(Kontrolka!H90,Kontrolka!H73)</f>
        <v>21777298</v>
      </c>
      <c r="I57" s="260">
        <f>SUM(Kontrolka!I90,Kontrolka!I73)</f>
        <v>3266595</v>
      </c>
      <c r="J57" s="260">
        <f>SUM(Kontrolka!J90,Kontrolka!J73)</f>
        <v>18510703</v>
      </c>
      <c r="K57" s="260">
        <f>SUM(Kontrolka!K90,Kontrolka!K73)</f>
        <v>0</v>
      </c>
      <c r="L57" s="245">
        <f>SUM(Kontrolka!L90)</f>
        <v>0</v>
      </c>
      <c r="M57" s="245">
        <f>SUM(Kontrolka!M90,Kontrolka!M73)</f>
        <v>21777298</v>
      </c>
      <c r="N57" s="261">
        <f>SUM(Kontrolka!N90,Kontrolka!N73)</f>
        <v>3266595</v>
      </c>
      <c r="O57" s="261">
        <f>SUM(Kontrolka!O90,Kontrolka!O73)</f>
        <v>18510703</v>
      </c>
      <c r="P57" s="262">
        <f>SUM(Kontrolka!P90,Kontrolka!P73)</f>
        <v>0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</row>
    <row r="58" spans="1:131" s="2" customFormat="1" ht="28.5" hidden="1" x14ac:dyDescent="0.25">
      <c r="A58" s="176"/>
      <c r="B58" s="147">
        <v>60015</v>
      </c>
      <c r="C58" s="147" t="s">
        <v>108</v>
      </c>
      <c r="D58" s="147"/>
      <c r="E58" s="147"/>
      <c r="F58" s="147"/>
      <c r="G58" s="149"/>
      <c r="H58" s="247">
        <f>SUM(Kontrolka!H91,Kontrolka!H74)</f>
        <v>21777298</v>
      </c>
      <c r="I58" s="248">
        <f>SUM(Kontrolka!I91,Kontrolka!I74)</f>
        <v>3266595</v>
      </c>
      <c r="J58" s="248">
        <f>SUM(Kontrolka!J91,Kontrolka!J74)</f>
        <v>18510703</v>
      </c>
      <c r="K58" s="248">
        <f>SUM(Kontrolka!K91,Kontrolka!K74)</f>
        <v>0</v>
      </c>
      <c r="L58" s="250">
        <f>SUM(Kontrolka!L91)</f>
        <v>0</v>
      </c>
      <c r="M58" s="250">
        <f>SUM(Kontrolka!M91,Kontrolka!M74)</f>
        <v>21777298</v>
      </c>
      <c r="N58" s="249">
        <f>SUM(Kontrolka!N91,Kontrolka!N74)</f>
        <v>3266595</v>
      </c>
      <c r="O58" s="249">
        <f>SUM(Kontrolka!O91,Kontrolka!O74)</f>
        <v>18510703</v>
      </c>
      <c r="P58" s="251">
        <f>SUM(Kontrolka!P91,Kontrolka!P74)</f>
        <v>0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</row>
    <row r="59" spans="1:131" s="1" customFormat="1" ht="105" hidden="1" x14ac:dyDescent="0.25">
      <c r="A59" s="172"/>
      <c r="B59" s="161"/>
      <c r="C59" s="161" t="str">
        <f>Kontrolka!C75</f>
        <v>Przebudowa drogi na odcinku ok.5km, w ciągu drogi krajowej Nr 74 od al. 1-Maja (most na rzece Łabuńce) do ul.Szczebrzeskiej (granica m.Zamość )</v>
      </c>
      <c r="D59" s="161" t="str">
        <f>Kontrolka!D75</f>
        <v>Program Operacyjny Infrastruktura i Środowisko  na lata 2014 - 2020</v>
      </c>
      <c r="E59" s="161" t="str">
        <f>Kontrolka!E75</f>
        <v>Oś priorytetowa IV - Infrastruktura drogowa dla miast
Działanie 4.2 Zwiększenie dostępności transportowej ośrodków miejskich leżących poza siecią drogową TEN-T i odciążenie miast od nadmiernego ruchu drogowego</v>
      </c>
      <c r="F59" s="161" t="str">
        <f>Kontrolka!F75</f>
        <v>UM Zamość</v>
      </c>
      <c r="G59" s="161" t="str">
        <f>Kontrolka!G75</f>
        <v>2016-2023</v>
      </c>
      <c r="H59" s="253">
        <f>SUM(Kontrolka!H92,Kontrolka!H75)</f>
        <v>21777298</v>
      </c>
      <c r="I59" s="252">
        <f>SUM(Kontrolka!I92,Kontrolka!I75)</f>
        <v>3266595</v>
      </c>
      <c r="J59" s="252">
        <f>SUM(Kontrolka!J92,Kontrolka!J75)</f>
        <v>18510703</v>
      </c>
      <c r="K59" s="252">
        <f>SUM(Kontrolka!K92,Kontrolka!K75)</f>
        <v>0</v>
      </c>
      <c r="L59" s="255">
        <f>SUM(Kontrolka!L92)</f>
        <v>0</v>
      </c>
      <c r="M59" s="255">
        <f>SUM(Kontrolka!M92,Kontrolka!M75)</f>
        <v>21777298</v>
      </c>
      <c r="N59" s="254">
        <f>SUM(Kontrolka!N92,Kontrolka!N75)</f>
        <v>3266595</v>
      </c>
      <c r="O59" s="254">
        <f>SUM(Kontrolka!O92,Kontrolka!O75)</f>
        <v>18510703</v>
      </c>
      <c r="P59" s="256">
        <f>SUM(Kontrolka!P92,Kontrolka!P75)</f>
        <v>0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</row>
    <row r="60" spans="1:131" s="15" customFormat="1" x14ac:dyDescent="0.25">
      <c r="A60" s="141">
        <v>801</v>
      </c>
      <c r="B60" s="142"/>
      <c r="C60" s="142" t="s">
        <v>13</v>
      </c>
      <c r="D60" s="142"/>
      <c r="E60" s="142"/>
      <c r="F60" s="142"/>
      <c r="G60" s="144"/>
      <c r="H60" s="244">
        <f>SUM(Kontrolka!H76,Kontrolka!H93)</f>
        <v>13924742</v>
      </c>
      <c r="I60" s="244">
        <f>SUM(Kontrolka!I76,Kontrolka!I93)</f>
        <v>2271081</v>
      </c>
      <c r="J60" s="244">
        <f>SUM(Kontrolka!J76,Kontrolka!J93)</f>
        <v>11210811</v>
      </c>
      <c r="K60" s="245">
        <f>SUM(Kontrolka!K76,Kontrolka!K93)</f>
        <v>442850</v>
      </c>
      <c r="L60" s="245">
        <f>SUM(Kontrolka!L76,Kontrolka!L93)</f>
        <v>0</v>
      </c>
      <c r="M60" s="245">
        <f>SUM(Kontrolka!M76,Kontrolka!M93)</f>
        <v>13924742</v>
      </c>
      <c r="N60" s="245">
        <f>SUM(Kontrolka!N76,Kontrolka!N93)</f>
        <v>2271081</v>
      </c>
      <c r="O60" s="245">
        <f>SUM(Kontrolka!O76,Kontrolka!O93)</f>
        <v>11210811</v>
      </c>
      <c r="P60" s="246">
        <f>SUM(Kontrolka!P76,Kontrolka!P93)</f>
        <v>442850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</row>
    <row r="61" spans="1:131" s="18" customFormat="1" x14ac:dyDescent="0.25">
      <c r="A61" s="146"/>
      <c r="B61" s="147">
        <v>80195</v>
      </c>
      <c r="C61" s="147" t="s">
        <v>20</v>
      </c>
      <c r="D61" s="147"/>
      <c r="E61" s="147"/>
      <c r="F61" s="147"/>
      <c r="G61" s="149"/>
      <c r="H61" s="247">
        <f>SUM(Kontrolka!H94,Kontrolka!H77)</f>
        <v>13924742</v>
      </c>
      <c r="I61" s="247">
        <f>SUM(Kontrolka!I94,Kontrolka!I77)</f>
        <v>2271081</v>
      </c>
      <c r="J61" s="247">
        <f>SUM(Kontrolka!J94,Kontrolka!J77)</f>
        <v>11210811</v>
      </c>
      <c r="K61" s="250">
        <f>SUM(Kontrolka!K94,Kontrolka!K77)</f>
        <v>442850</v>
      </c>
      <c r="L61" s="250">
        <f>SUM(Kontrolka!L94,Kontrolka!L77)</f>
        <v>0</v>
      </c>
      <c r="M61" s="250">
        <f>SUM(Kontrolka!M94,Kontrolka!M77)</f>
        <v>13924742</v>
      </c>
      <c r="N61" s="250">
        <f>SUM(Kontrolka!N94,Kontrolka!N77)</f>
        <v>2271081</v>
      </c>
      <c r="O61" s="250">
        <f>SUM(Kontrolka!O94,Kontrolka!O77)</f>
        <v>11210811</v>
      </c>
      <c r="P61" s="259">
        <f>SUM(Kontrolka!P94,Kontrolka!P77)</f>
        <v>442850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</row>
    <row r="62" spans="1:131" s="1" customFormat="1" ht="75" hidden="1" x14ac:dyDescent="0.25">
      <c r="A62" s="151"/>
      <c r="B62" s="152"/>
      <c r="C62" s="180" t="str">
        <f>Kontrolka!C78</f>
        <v>Budujemy markę ZSP 4</v>
      </c>
      <c r="D62" s="180" t="str">
        <f>Kontrolka!D78</f>
        <v>Program Operacyjny Wiedza Edukacja Rozwój 2014-2020</v>
      </c>
      <c r="E62" s="161" t="str">
        <f>Kontrolka!E78</f>
        <v>Oś Priorytetowa IV -Innowacje społeczne i współpraca ponadnarodowa
Działanie 4.2 - Programy mobilności ponadnarodowej</v>
      </c>
      <c r="F62" s="180" t="str">
        <f>Kontrolka!F78</f>
        <v>ZSP Nr 4</v>
      </c>
      <c r="G62" s="180" t="str">
        <f>Kontrolka!G78</f>
        <v>2020-2022</v>
      </c>
      <c r="H62" s="253">
        <f>SUM(Kontrolka!H78)</f>
        <v>347652</v>
      </c>
      <c r="I62" s="252">
        <f>SUM(Kontrolka!I78)</f>
        <v>0</v>
      </c>
      <c r="J62" s="252">
        <f>SUM(Kontrolka!J78)</f>
        <v>327801</v>
      </c>
      <c r="K62" s="254">
        <f>SUM(Kontrolka!K78)</f>
        <v>19851</v>
      </c>
      <c r="L62" s="255">
        <f>SUM(Kontrolka!L78)</f>
        <v>0</v>
      </c>
      <c r="M62" s="255">
        <f>SUM(Kontrolka!M78)</f>
        <v>347652</v>
      </c>
      <c r="N62" s="254">
        <f>SUM(Kontrolka!N78)</f>
        <v>0</v>
      </c>
      <c r="O62" s="254">
        <f>SUM(Kontrolka!O78)</f>
        <v>327801</v>
      </c>
      <c r="P62" s="256">
        <f>SUM(Kontrolka!P78)</f>
        <v>19851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</row>
    <row r="63" spans="1:131" s="1" customFormat="1" ht="60" hidden="1" x14ac:dyDescent="0.25">
      <c r="A63" s="151"/>
      <c r="B63" s="152"/>
      <c r="C63" s="180" t="str">
        <f>Kontrolka!C79</f>
        <v>Kształcenie zawodowe to przyszłość</v>
      </c>
      <c r="D63" s="180" t="str">
        <f>Kontrolka!D79</f>
        <v>Regionalny Program Operacyjny Województwa Lubelskiego na lata 2014-2020</v>
      </c>
      <c r="E63" s="180" t="str">
        <f>Kontrolka!E79</f>
        <v>Oś priorytetowa 12 - Edukacja, kwalifikacje i kompetencje
Działanie 12.4 - Kształcenie zawodowe</v>
      </c>
      <c r="F63" s="180" t="str">
        <f>Kontrolka!F79</f>
        <v>ZSP Nr 1
ZSP Nr 3
UM Zamość</v>
      </c>
      <c r="G63" s="180" t="str">
        <f>Kontrolka!G79</f>
        <v>2019-2021</v>
      </c>
      <c r="H63" s="253">
        <f>SUM(Kontrolka!H79)</f>
        <v>0</v>
      </c>
      <c r="I63" s="252">
        <f>SUM(Kontrolka!I79)</f>
        <v>0</v>
      </c>
      <c r="J63" s="252">
        <f>SUM(Kontrolka!J79)</f>
        <v>0</v>
      </c>
      <c r="K63" s="254">
        <f>SUM(Kontrolka!K79)</f>
        <v>0</v>
      </c>
      <c r="L63" s="255">
        <f>SUM(Kontrolka!L79)</f>
        <v>0</v>
      </c>
      <c r="M63" s="255">
        <f>SUM(Kontrolka!M79)</f>
        <v>0</v>
      </c>
      <c r="N63" s="254">
        <f>SUM(Kontrolka!N79)</f>
        <v>0</v>
      </c>
      <c r="O63" s="254">
        <f>SUM(Kontrolka!O79)</f>
        <v>0</v>
      </c>
      <c r="P63" s="256">
        <f>SUM(Kontrolka!P79)</f>
        <v>0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</row>
    <row r="64" spans="1:131" s="1" customFormat="1" ht="75" hidden="1" x14ac:dyDescent="0.25">
      <c r="A64" s="212"/>
      <c r="B64" s="167"/>
      <c r="C64" s="180" t="str">
        <f>Kontrolka!C80</f>
        <v>Dodatkowe kwalifikacje szansą za zawodowy sukces</v>
      </c>
      <c r="D64" s="180" t="str">
        <f>Kontrolka!D80</f>
        <v>Regionalny Program Operacyjny Województwa Lubelskiego na lata 2014-2020</v>
      </c>
      <c r="E64" s="180" t="str">
        <f>Kontrolka!E80</f>
        <v>Oś priorytetowa 12 - Edukacja, kwalifikacje i kompetencje
Działanie 12.4 - Kształcenie zawodowe</v>
      </c>
      <c r="F64" s="180" t="str">
        <f>Kontrolka!F80</f>
        <v>ZSP Nr 2
ZSP Nr 4
ZSP Nr 5
UM Zamość</v>
      </c>
      <c r="G64" s="180" t="str">
        <f>Kontrolka!G80</f>
        <v>2018-2021</v>
      </c>
      <c r="H64" s="253">
        <f>SUM(Kontrolka!H80)</f>
        <v>422981</v>
      </c>
      <c r="I64" s="252">
        <f>SUM(Kontrolka!I80)</f>
        <v>17680</v>
      </c>
      <c r="J64" s="252">
        <f>SUM(Kontrolka!J80)</f>
        <v>382788</v>
      </c>
      <c r="K64" s="254">
        <f>SUM(Kontrolka!K80)</f>
        <v>22513</v>
      </c>
      <c r="L64" s="255">
        <f>SUM(Kontrolka!L80)</f>
        <v>0</v>
      </c>
      <c r="M64" s="255">
        <f>SUM(Kontrolka!M80)</f>
        <v>422981</v>
      </c>
      <c r="N64" s="254">
        <f>SUM(Kontrolka!N80)</f>
        <v>17680</v>
      </c>
      <c r="O64" s="254">
        <f>SUM(Kontrolka!O80)</f>
        <v>382788</v>
      </c>
      <c r="P64" s="256">
        <f>SUM(Kontrolka!P80)</f>
        <v>22513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</row>
    <row r="65" spans="1:131" s="1" customFormat="1" ht="75" x14ac:dyDescent="0.25">
      <c r="A65" s="302"/>
      <c r="B65" s="161"/>
      <c r="C65" s="180" t="str">
        <f>Kontrolka!C81</f>
        <v>Kształcenie i praktyka dla rozwoju Zamościa i Lublina</v>
      </c>
      <c r="D65" s="180" t="str">
        <f>Kontrolka!D81</f>
        <v>Regionalny Program Operacyjny Województwa Lubelskiego na lata 2014-2020</v>
      </c>
      <c r="E65" s="180" t="str">
        <f>Kontrolka!E81</f>
        <v>Oś priorytetowa 12 - Edukacja, kwalifikacje i kompetencje
Działanie 12.4 - Kształcenie zawodowe</v>
      </c>
      <c r="F65" s="180" t="str">
        <f>Kontrolka!F81</f>
        <v>ZSP Nr 2
ZSP Nr 4
ZSP Nr 5
UM Zamość</v>
      </c>
      <c r="G65" s="180" t="str">
        <f>Kontrolka!G81</f>
        <v>2019-2023</v>
      </c>
      <c r="H65" s="253">
        <f>SUM(Kontrolka!H81)</f>
        <v>1822112</v>
      </c>
      <c r="I65" s="252">
        <f>SUM(Kontrolka!I81)</f>
        <v>0</v>
      </c>
      <c r="J65" s="252">
        <f>SUM(Kontrolka!J81)</f>
        <v>1720882</v>
      </c>
      <c r="K65" s="254">
        <f>SUM(Kontrolka!K81)</f>
        <v>101230</v>
      </c>
      <c r="L65" s="255">
        <f>SUM(Kontrolka!L81)</f>
        <v>0</v>
      </c>
      <c r="M65" s="255">
        <f>SUM(Kontrolka!M81)</f>
        <v>1822112</v>
      </c>
      <c r="N65" s="254">
        <f>SUM(Kontrolka!N81)</f>
        <v>0</v>
      </c>
      <c r="O65" s="254">
        <f>SUM(Kontrolka!O81)</f>
        <v>1720882</v>
      </c>
      <c r="P65" s="256">
        <f>SUM(Kontrolka!P81)</f>
        <v>101230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</row>
    <row r="66" spans="1:131" s="1" customFormat="1" ht="75" hidden="1" x14ac:dyDescent="0.25">
      <c r="A66" s="151"/>
      <c r="B66" s="152"/>
      <c r="C66" s="180" t="str">
        <f>Kontrolka!C82</f>
        <v>Język łączy</v>
      </c>
      <c r="D66" s="180" t="str">
        <f>Kontrolka!D82</f>
        <v>Program Operacyjny Wiedza Edukacja Rozwój 2014-2020</v>
      </c>
      <c r="E66" s="180" t="str">
        <f>Kontrolka!E82</f>
        <v>Oś Priorytetowa IV -Innowacje społeczne  i współpraca ponadnarodowa
Działanie 4.2 - Programy mobilności ponadnarodowej</v>
      </c>
      <c r="F66" s="180" t="str">
        <f>Kontrolka!F82</f>
        <v>III LO</v>
      </c>
      <c r="G66" s="180" t="str">
        <f>Kontrolka!G82</f>
        <v>2019-2021</v>
      </c>
      <c r="H66" s="253">
        <f>SUM(Kontrolka!H82)</f>
        <v>75121</v>
      </c>
      <c r="I66" s="252">
        <f>SUM(Kontrolka!I82)</f>
        <v>0</v>
      </c>
      <c r="J66" s="252">
        <f>SUM(Kontrolka!J82)</f>
        <v>70832</v>
      </c>
      <c r="K66" s="254">
        <f>SUM(Kontrolka!K82)</f>
        <v>4289</v>
      </c>
      <c r="L66" s="255">
        <f>SUM(Kontrolka!L82)</f>
        <v>0</v>
      </c>
      <c r="M66" s="255">
        <f>SUM(Kontrolka!M82)</f>
        <v>75121</v>
      </c>
      <c r="N66" s="254">
        <f>SUM(Kontrolka!N82)</f>
        <v>0</v>
      </c>
      <c r="O66" s="254">
        <f>SUM(Kontrolka!O82)</f>
        <v>70832</v>
      </c>
      <c r="P66" s="256">
        <f>SUM(Kontrolka!P82)</f>
        <v>4289</v>
      </c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</row>
    <row r="67" spans="1:131" s="1" customFormat="1" ht="30" hidden="1" x14ac:dyDescent="0.25">
      <c r="A67" s="151"/>
      <c r="B67" s="152"/>
      <c r="C67" s="180" t="str">
        <f>Kontrolka!C83</f>
        <v>Telef-on czy telef-of</v>
      </c>
      <c r="D67" s="180" t="str">
        <f>Kontrolka!D83</f>
        <v>Program ERASMUS+</v>
      </c>
      <c r="E67" s="180" t="str">
        <f>Kontrolka!E83</f>
        <v>Akcja 2 - Współpraca na rzecz innowacji i wymiany dobrych praktyk</v>
      </c>
      <c r="F67" s="180" t="str">
        <f>Kontrolka!F83</f>
        <v xml:space="preserve">
ZSP Nr 5</v>
      </c>
      <c r="G67" s="180" t="str">
        <f>Kontrolka!G83</f>
        <v>2020-2022</v>
      </c>
      <c r="H67" s="253">
        <f>SUM(Kontrolka!H83)</f>
        <v>94822</v>
      </c>
      <c r="I67" s="252">
        <f>SUM(Kontrolka!I83)</f>
        <v>0</v>
      </c>
      <c r="J67" s="252">
        <f>SUM(Kontrolka!J83)</f>
        <v>94822</v>
      </c>
      <c r="K67" s="254">
        <f>SUM(Kontrolka!K83)</f>
        <v>0</v>
      </c>
      <c r="L67" s="255">
        <f>SUM(Kontrolka!L83)</f>
        <v>0</v>
      </c>
      <c r="M67" s="255">
        <f>SUM(Kontrolka!M83)</f>
        <v>94822</v>
      </c>
      <c r="N67" s="254">
        <f>SUM(Kontrolka!N83)</f>
        <v>0</v>
      </c>
      <c r="O67" s="254">
        <f>SUM(Kontrolka!O83)</f>
        <v>94822</v>
      </c>
      <c r="P67" s="256">
        <f>SUM(Kontrolka!P83)</f>
        <v>0</v>
      </c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</row>
    <row r="68" spans="1:131" s="1" customFormat="1" ht="30" hidden="1" x14ac:dyDescent="0.25">
      <c r="A68" s="151"/>
      <c r="B68" s="152"/>
      <c r="C68" s="180" t="str">
        <f>Kontrolka!C84</f>
        <v>Telef-on czy telef-of</v>
      </c>
      <c r="D68" s="180" t="str">
        <f>Kontrolka!D84</f>
        <v>Program ERASMUS+</v>
      </c>
      <c r="E68" s="180" t="str">
        <f>Kontrolka!E84</f>
        <v>Akcja 2 - Współpraca na rzecz innowacji i wymiany dobrych praktyk</v>
      </c>
      <c r="F68" s="180" t="str">
        <f>Kontrolka!F84</f>
        <v>III LO</v>
      </c>
      <c r="G68" s="180" t="str">
        <f>Kontrolka!G84</f>
        <v>2020-2022</v>
      </c>
      <c r="H68" s="253">
        <f>Kontrolka!H84</f>
        <v>104903</v>
      </c>
      <c r="I68" s="273">
        <f>Kontrolka!I84</f>
        <v>0</v>
      </c>
      <c r="J68" s="273">
        <f>Kontrolka!J84</f>
        <v>104903</v>
      </c>
      <c r="K68" s="273">
        <f>Kontrolka!K84</f>
        <v>0</v>
      </c>
      <c r="L68" s="253">
        <f>Kontrolka!L84</f>
        <v>0</v>
      </c>
      <c r="M68" s="255">
        <f>Kontrolka!M84</f>
        <v>104903</v>
      </c>
      <c r="N68" s="263">
        <f>Kontrolka!N84</f>
        <v>0</v>
      </c>
      <c r="O68" s="252">
        <f>Kontrolka!O84</f>
        <v>104903</v>
      </c>
      <c r="P68" s="264">
        <f>Kontrolka!P84</f>
        <v>0</v>
      </c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</row>
    <row r="69" spans="1:131" s="1" customFormat="1" ht="45" hidden="1" x14ac:dyDescent="0.25">
      <c r="A69" s="151"/>
      <c r="B69" s="152"/>
      <c r="C69" s="161" t="str">
        <f>Kontrolka!C85</f>
        <v>Pszczoły nad Alpami-współpraca polsko-włoska w dziedzinie pszczelarstwa</v>
      </c>
      <c r="D69" s="161" t="str">
        <f>Kontrolka!D85</f>
        <v>Program ERASMUS+</v>
      </c>
      <c r="E69" s="161" t="str">
        <f>Kontrolka!E85</f>
        <v>Akcja 2 - Współpraca na rzecz innowacji i wymiany dobrych praktyk</v>
      </c>
      <c r="F69" s="161" t="s">
        <v>106</v>
      </c>
      <c r="G69" s="162" t="s">
        <v>19</v>
      </c>
      <c r="H69" s="253">
        <f>SUM(Kontrolka!H85)</f>
        <v>2000</v>
      </c>
      <c r="I69" s="252">
        <f>SUM(Kontrolka!I85)</f>
        <v>0</v>
      </c>
      <c r="J69" s="252">
        <f>SUM(Kontrolka!J85)</f>
        <v>2000</v>
      </c>
      <c r="K69" s="254">
        <f>SUM(Kontrolka!K85)</f>
        <v>0</v>
      </c>
      <c r="L69" s="271">
        <f>SUM(Kontrolka!L85)</f>
        <v>0</v>
      </c>
      <c r="M69" s="255">
        <f>SUM(Kontrolka!M85)</f>
        <v>2000</v>
      </c>
      <c r="N69" s="254">
        <f>SUM(Kontrolka!N85)</f>
        <v>0</v>
      </c>
      <c r="O69" s="272">
        <f>SUM(Kontrolka!O85)</f>
        <v>2000</v>
      </c>
      <c r="P69" s="256">
        <f>SUM(Kontrolka!P85)</f>
        <v>0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</row>
    <row r="70" spans="1:131" s="1" customFormat="1" ht="75" hidden="1" x14ac:dyDescent="0.25">
      <c r="A70" s="151"/>
      <c r="B70" s="152"/>
      <c r="C70" s="174" t="str">
        <f>Kontrolka!C86</f>
        <v>Międzynarodowa mobilność edukacyjna uczniów i absolwentów oraz kadry kształcenia zawodowego</v>
      </c>
      <c r="D70" s="174" t="str">
        <f>Kontrolka!D86</f>
        <v>Program Operacyjny Wiedza Edukacja Rozwój 2014-2020</v>
      </c>
      <c r="E70" s="174" t="str">
        <f>Kontrolka!E86</f>
        <v>Oś Priorytetowa IV -Innowacje społeczne  i współpraca ponadnarodowa
Działanie 4.2 - Programy mobilności ponadnarodowej</v>
      </c>
      <c r="F70" s="174" t="str">
        <f>Kontrolka!F86</f>
        <v>ZSP Nr 1</v>
      </c>
      <c r="G70" s="174" t="str">
        <f>Kontrolka!G86</f>
        <v>2020-2021</v>
      </c>
      <c r="H70" s="265">
        <f>Kontrolka!H86</f>
        <v>599292</v>
      </c>
      <c r="I70" s="274">
        <f>Kontrolka!I86</f>
        <v>0</v>
      </c>
      <c r="J70" s="274">
        <f>Kontrolka!J86</f>
        <v>565072</v>
      </c>
      <c r="K70" s="274">
        <f>Kontrolka!K86</f>
        <v>34220</v>
      </c>
      <c r="L70" s="265">
        <f>Kontrolka!L86</f>
        <v>0</v>
      </c>
      <c r="M70" s="265">
        <f>Kontrolka!M86</f>
        <v>599292</v>
      </c>
      <c r="N70" s="266">
        <f>Kontrolka!N86</f>
        <v>0</v>
      </c>
      <c r="O70" s="266">
        <f>Kontrolka!O86</f>
        <v>565072</v>
      </c>
      <c r="P70" s="267">
        <f>Kontrolka!P86</f>
        <v>34220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</row>
    <row r="71" spans="1:131" s="1" customFormat="1" ht="45" hidden="1" x14ac:dyDescent="0.25">
      <c r="A71" s="151"/>
      <c r="B71" s="152"/>
      <c r="C71" s="174" t="str">
        <f>Kontrolka!C87</f>
        <v>DemEUcracy for ALL- Współpraca Międzynarodowa Szkół Portugalia, Dania, Francja, Serbia</v>
      </c>
      <c r="D71" s="174" t="str">
        <f>Kontrolka!D87</f>
        <v>Program ERASMUS+</v>
      </c>
      <c r="E71" s="174" t="str">
        <f>Kontrolka!E87</f>
        <v xml:space="preserve">Akcja 2 - Partnerstwa strategiczne </v>
      </c>
      <c r="F71" s="174" t="str">
        <f>Kontrolka!F87</f>
        <v>III LO</v>
      </c>
      <c r="G71" s="174" t="str">
        <f>Kontrolka!G87</f>
        <v>2020-2022</v>
      </c>
      <c r="H71" s="277">
        <f>Kontrolka!H87</f>
        <v>116764</v>
      </c>
      <c r="I71" s="274">
        <f>Kontrolka!I87</f>
        <v>0</v>
      </c>
      <c r="J71" s="274">
        <f>Kontrolka!J87</f>
        <v>116764</v>
      </c>
      <c r="K71" s="274">
        <f>Kontrolka!K87</f>
        <v>0</v>
      </c>
      <c r="L71" s="277">
        <f>Kontrolka!L87</f>
        <v>0</v>
      </c>
      <c r="M71" s="277">
        <f>Kontrolka!M87</f>
        <v>116764</v>
      </c>
      <c r="N71" s="274">
        <f>Kontrolka!N87</f>
        <v>0</v>
      </c>
      <c r="O71" s="274">
        <f>Kontrolka!O87</f>
        <v>116764</v>
      </c>
      <c r="P71" s="278">
        <f>Kontrolka!P87</f>
        <v>0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</row>
    <row r="72" spans="1:131" s="1" customFormat="1" ht="60.75" hidden="1" thickBot="1" x14ac:dyDescent="0.3">
      <c r="A72" s="181"/>
      <c r="B72" s="182"/>
      <c r="C72" s="291" t="str">
        <f>Kontrolka!C88</f>
        <v>Rozwój kształcenia zawodowego szkół Miasta Zamość</v>
      </c>
      <c r="D72" s="291" t="str">
        <f>Kontrolka!D88</f>
        <v>Regionalny Program Operacyjny Województwa Lubelskiego na lata 2014-2020</v>
      </c>
      <c r="E72" s="291" t="str">
        <f>Kontrolka!E88</f>
        <v>Oś priorytetowa 12 - Edukacja, kwalifikacje i kompetencje
Działanie 12.4 - Kształcenie zawodowe</v>
      </c>
      <c r="F72" s="291" t="str">
        <f>Kontrolka!F88</f>
        <v>UM Zamość</v>
      </c>
      <c r="G72" s="291" t="str">
        <f>Kontrolka!G88</f>
        <v>2021-2023</v>
      </c>
      <c r="H72" s="293">
        <f>Kontrolka!H88</f>
        <v>4693435</v>
      </c>
      <c r="I72" s="300">
        <f>Kontrolka!I88</f>
        <v>0</v>
      </c>
      <c r="J72" s="300">
        <f>Kontrolka!J88</f>
        <v>4432688</v>
      </c>
      <c r="K72" s="300">
        <f>Kontrolka!K88</f>
        <v>260747</v>
      </c>
      <c r="L72" s="269">
        <f>Kontrolka!L88</f>
        <v>0</v>
      </c>
      <c r="M72" s="269">
        <f>Kontrolka!M88</f>
        <v>4693435</v>
      </c>
      <c r="N72" s="300">
        <f>Kontrolka!N88</f>
        <v>0</v>
      </c>
      <c r="O72" s="300">
        <f>Kontrolka!O88</f>
        <v>4432688</v>
      </c>
      <c r="P72" s="270">
        <f>Kontrolka!P88</f>
        <v>260747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</row>
    <row r="73" spans="1:131" s="1" customFormat="1" ht="75.75" hidden="1" thickBot="1" x14ac:dyDescent="0.3">
      <c r="A73" s="181"/>
      <c r="B73" s="182"/>
      <c r="C73" s="276" t="str">
        <f>Kontrolka!C95</f>
        <v>Termomodrnizacja budynku ZSP Nr 3 
w Zamościu</v>
      </c>
      <c r="D73" s="276" t="str">
        <f>Kontrolka!D95</f>
        <v>Regionalny Program Operacyjny Województwa Lubelskiego na lata 2014-2020</v>
      </c>
      <c r="E73" s="276" t="str">
        <f>Kontrolka!E95</f>
        <v>Oś Priorytetowa 5 - Efektywność energetyczna i gospodarka niskoemisyjna
Działanie 5.2 - Efektywność energetyczna sektora publicznego</v>
      </c>
      <c r="F73" s="276" t="str">
        <f>Kontrolka!F95</f>
        <v>UM Zamość</v>
      </c>
      <c r="G73" s="276" t="str">
        <f>Kontrolka!G95</f>
        <v>2020-2021</v>
      </c>
      <c r="H73" s="279">
        <f>SUM(Kontrolka!H95)</f>
        <v>5645660</v>
      </c>
      <c r="I73" s="280">
        <f>SUM(Kontrolka!I95)</f>
        <v>2253401</v>
      </c>
      <c r="J73" s="280">
        <f>SUM(Kontrolka!J95)</f>
        <v>3392259</v>
      </c>
      <c r="K73" s="281">
        <f>SUM(Kontrolka!K95)</f>
        <v>0</v>
      </c>
      <c r="L73" s="282">
        <f>SUM(Kontrolka!L95)</f>
        <v>0</v>
      </c>
      <c r="M73" s="282">
        <f>SUM(Kontrolka!M95)</f>
        <v>5645660</v>
      </c>
      <c r="N73" s="281">
        <f>SUM(Kontrolka!N95)</f>
        <v>2253401</v>
      </c>
      <c r="O73" s="281">
        <f>SUM(Kontrolka!O95)</f>
        <v>3392259</v>
      </c>
      <c r="P73" s="283">
        <f>SUM(Kontrolka!P95)</f>
        <v>0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</row>
    <row r="74" spans="1:131" s="15" customFormat="1" hidden="1" x14ac:dyDescent="0.25">
      <c r="A74" s="284">
        <v>852</v>
      </c>
      <c r="B74" s="285"/>
      <c r="C74" s="285" t="s">
        <v>42</v>
      </c>
      <c r="D74" s="285"/>
      <c r="E74" s="285"/>
      <c r="F74" s="285"/>
      <c r="G74" s="286"/>
      <c r="H74" s="287">
        <f>Kontrolka!H96</f>
        <v>0</v>
      </c>
      <c r="I74" s="287">
        <f>Kontrolka!I96</f>
        <v>0</v>
      </c>
      <c r="J74" s="287">
        <f>Kontrolka!J96</f>
        <v>0</v>
      </c>
      <c r="K74" s="288">
        <f>Kontrolka!K96</f>
        <v>0</v>
      </c>
      <c r="L74" s="288">
        <f>Kontrolka!L96</f>
        <v>0</v>
      </c>
      <c r="M74" s="288">
        <f>Kontrolka!M96</f>
        <v>0</v>
      </c>
      <c r="N74" s="288">
        <f>Kontrolka!N96</f>
        <v>0</v>
      </c>
      <c r="O74" s="288">
        <f>Kontrolka!O96</f>
        <v>0</v>
      </c>
      <c r="P74" s="289">
        <f>Kontrolka!P96</f>
        <v>0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</row>
    <row r="75" spans="1:131" s="2" customFormat="1" hidden="1" x14ac:dyDescent="0.25">
      <c r="A75" s="176"/>
      <c r="B75" s="147">
        <v>85295</v>
      </c>
      <c r="C75" s="290" t="s">
        <v>20</v>
      </c>
      <c r="D75" s="147"/>
      <c r="E75" s="147"/>
      <c r="F75" s="147"/>
      <c r="G75" s="149"/>
      <c r="H75" s="247">
        <f>SUM(Kontrolka!H97)</f>
        <v>0</v>
      </c>
      <c r="I75" s="247">
        <f>SUM(Kontrolka!I97)</f>
        <v>0</v>
      </c>
      <c r="J75" s="247">
        <f>SUM(Kontrolka!J97)</f>
        <v>0</v>
      </c>
      <c r="K75" s="250">
        <f>SUM(Kontrolka!K97)</f>
        <v>0</v>
      </c>
      <c r="L75" s="250">
        <f>SUM(Kontrolka!L97)</f>
        <v>0</v>
      </c>
      <c r="M75" s="250">
        <f>SUM(Kontrolka!M97)</f>
        <v>0</v>
      </c>
      <c r="N75" s="250">
        <f>SUM(Kontrolka!N97)</f>
        <v>0</v>
      </c>
      <c r="O75" s="250">
        <f>SUM(Kontrolka!O97)</f>
        <v>0</v>
      </c>
      <c r="P75" s="259">
        <f>SUM(Kontrolka!P97)</f>
        <v>0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</row>
    <row r="76" spans="1:131" s="1" customFormat="1" ht="60.75" hidden="1" thickBot="1" x14ac:dyDescent="0.3">
      <c r="A76" s="181"/>
      <c r="B76" s="182"/>
      <c r="C76" s="268" t="s">
        <v>110</v>
      </c>
      <c r="D76" s="291" t="s">
        <v>16</v>
      </c>
      <c r="E76" s="291" t="s">
        <v>111</v>
      </c>
      <c r="F76" s="291" t="s">
        <v>18</v>
      </c>
      <c r="G76" s="292" t="s">
        <v>41</v>
      </c>
      <c r="H76" s="293">
        <f>Kontrolka!H98</f>
        <v>0</v>
      </c>
      <c r="I76" s="294">
        <f>Kontrolka!I98</f>
        <v>0</v>
      </c>
      <c r="J76" s="294">
        <f>Kontrolka!J98</f>
        <v>0</v>
      </c>
      <c r="K76" s="295">
        <f>Kontrolka!K98</f>
        <v>0</v>
      </c>
      <c r="L76" s="296">
        <f>Kontrolka!L98</f>
        <v>0</v>
      </c>
      <c r="M76" s="296">
        <f>Kontrolka!M98</f>
        <v>0</v>
      </c>
      <c r="N76" s="295">
        <f>Kontrolka!N98</f>
        <v>0</v>
      </c>
      <c r="O76" s="295">
        <f>Kontrolka!O98</f>
        <v>0</v>
      </c>
      <c r="P76" s="297">
        <f>Kontrolka!P98</f>
        <v>0</v>
      </c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</row>
    <row r="77" spans="1:131" s="1" customFormat="1" x14ac:dyDescent="0.25">
      <c r="A77" s="19"/>
      <c r="B77" s="19"/>
      <c r="C77" s="19"/>
      <c r="D77" s="19"/>
      <c r="E77" s="19"/>
      <c r="F77" s="19"/>
      <c r="G77" s="50"/>
      <c r="H77" s="51"/>
      <c r="I77" s="50"/>
      <c r="J77" s="50"/>
      <c r="K77" s="50"/>
      <c r="L77" s="99"/>
      <c r="M77" s="51"/>
      <c r="N77" s="50"/>
      <c r="O77" s="50"/>
      <c r="P77" s="50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</row>
    <row r="78" spans="1:131" s="1" customFormat="1" x14ac:dyDescent="0.25">
      <c r="A78" s="19"/>
      <c r="B78" s="19"/>
      <c r="C78" s="19"/>
      <c r="D78" s="19"/>
      <c r="E78" s="19"/>
      <c r="F78" s="19"/>
      <c r="G78" s="50"/>
      <c r="H78" s="51"/>
      <c r="I78" s="50"/>
      <c r="J78" s="50"/>
      <c r="K78" s="50"/>
      <c r="L78" s="99"/>
      <c r="M78" s="51"/>
      <c r="N78" s="50"/>
      <c r="O78" s="50"/>
      <c r="P78" s="50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</row>
    <row r="79" spans="1:131" s="1" customFormat="1" x14ac:dyDescent="0.25">
      <c r="A79" s="19"/>
      <c r="B79" s="19"/>
      <c r="C79" s="19"/>
      <c r="D79" s="19"/>
      <c r="E79" s="19"/>
      <c r="F79" s="19"/>
      <c r="G79" s="50"/>
      <c r="H79" s="51"/>
      <c r="I79" s="50"/>
      <c r="J79" s="50"/>
      <c r="K79" s="50"/>
      <c r="L79" s="99"/>
      <c r="M79" s="51"/>
      <c r="N79" s="50"/>
      <c r="O79" s="50"/>
      <c r="P79" s="50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</row>
    <row r="80" spans="1:131" x14ac:dyDescent="0.25">
      <c r="A80" s="38"/>
      <c r="B80" s="38"/>
      <c r="C80" s="38"/>
      <c r="D80" s="38"/>
      <c r="E80" s="38"/>
      <c r="F80" s="38"/>
      <c r="G80" s="52"/>
      <c r="H80" s="53"/>
      <c r="I80" s="52"/>
      <c r="J80" s="52"/>
      <c r="K80" s="52"/>
      <c r="M80" s="53"/>
      <c r="N80" s="52"/>
      <c r="O80" s="52"/>
      <c r="P80" s="52"/>
    </row>
    <row r="81" spans="1:16" x14ac:dyDescent="0.25">
      <c r="A81" s="38"/>
      <c r="B81" s="38"/>
      <c r="C81" s="38"/>
      <c r="D81" s="38"/>
      <c r="E81" s="38"/>
      <c r="F81" s="38"/>
      <c r="G81" s="52"/>
      <c r="H81" s="53"/>
      <c r="I81" s="52"/>
      <c r="J81" s="52"/>
      <c r="K81" s="52"/>
      <c r="M81" s="53"/>
      <c r="N81" s="52"/>
      <c r="O81" s="52"/>
      <c r="P81" s="52"/>
    </row>
    <row r="82" spans="1:16" x14ac:dyDescent="0.25">
      <c r="A82" s="38"/>
      <c r="B82" s="38"/>
      <c r="C82" s="38"/>
      <c r="D82" s="38"/>
      <c r="E82" s="38"/>
      <c r="F82" s="38"/>
      <c r="G82" s="52"/>
      <c r="H82" s="53"/>
      <c r="I82" s="52"/>
      <c r="J82" s="52"/>
      <c r="K82" s="52"/>
      <c r="M82" s="53"/>
      <c r="N82" s="52"/>
      <c r="O82" s="52"/>
      <c r="P82" s="52"/>
    </row>
    <row r="83" spans="1:16" x14ac:dyDescent="0.25">
      <c r="A83" s="38"/>
      <c r="B83" s="38"/>
      <c r="C83" s="38"/>
      <c r="D83" s="38"/>
      <c r="E83" s="38"/>
      <c r="F83" s="38"/>
      <c r="G83" s="52"/>
      <c r="H83" s="53"/>
      <c r="I83" s="52"/>
      <c r="J83" s="52"/>
      <c r="K83" s="52"/>
      <c r="M83" s="53"/>
      <c r="N83" s="52"/>
      <c r="O83" s="52"/>
      <c r="P83" s="52"/>
    </row>
    <row r="84" spans="1:16" x14ac:dyDescent="0.25">
      <c r="A84" s="38"/>
      <c r="B84" s="38"/>
      <c r="C84" s="38"/>
      <c r="D84" s="38"/>
      <c r="E84" s="38"/>
      <c r="F84" s="38"/>
      <c r="G84" s="52"/>
      <c r="H84" s="53"/>
      <c r="I84" s="52"/>
      <c r="J84" s="52"/>
      <c r="K84" s="52"/>
      <c r="M84" s="53"/>
      <c r="N84" s="52"/>
      <c r="O84" s="52"/>
      <c r="P84" s="52"/>
    </row>
    <row r="85" spans="1:16" x14ac:dyDescent="0.25">
      <c r="A85" s="38"/>
      <c r="B85" s="38"/>
      <c r="C85" s="38"/>
      <c r="D85" s="38"/>
      <c r="E85" s="38"/>
      <c r="F85" s="38"/>
      <c r="G85" s="52"/>
      <c r="H85" s="53"/>
      <c r="I85" s="52"/>
      <c r="J85" s="52"/>
      <c r="K85" s="52"/>
      <c r="M85" s="53"/>
      <c r="N85" s="52"/>
      <c r="O85" s="52"/>
      <c r="P85" s="52"/>
    </row>
    <row r="86" spans="1:16" x14ac:dyDescent="0.25">
      <c r="A86" s="38"/>
      <c r="B86" s="38"/>
      <c r="C86" s="38"/>
      <c r="D86" s="38"/>
      <c r="E86" s="38"/>
      <c r="F86" s="38"/>
      <c r="G86" s="52"/>
      <c r="H86" s="53"/>
      <c r="I86" s="52"/>
      <c r="J86" s="52"/>
      <c r="K86" s="52"/>
      <c r="M86" s="53"/>
      <c r="N86" s="52"/>
      <c r="O86" s="52"/>
      <c r="P86" s="52"/>
    </row>
    <row r="87" spans="1:16" x14ac:dyDescent="0.25">
      <c r="A87" s="38"/>
      <c r="B87" s="38"/>
      <c r="C87" s="38"/>
      <c r="D87" s="38"/>
      <c r="E87" s="38"/>
      <c r="F87" s="38"/>
      <c r="G87" s="52"/>
      <c r="H87" s="53"/>
      <c r="I87" s="52"/>
      <c r="J87" s="52"/>
      <c r="K87" s="52"/>
      <c r="M87" s="53"/>
      <c r="N87" s="52"/>
      <c r="O87" s="52"/>
      <c r="P87" s="52"/>
    </row>
    <row r="88" spans="1:16" x14ac:dyDescent="0.25">
      <c r="A88" s="38"/>
      <c r="B88" s="38"/>
      <c r="C88" s="38"/>
      <c r="D88" s="38"/>
      <c r="E88" s="38"/>
      <c r="F88" s="38"/>
      <c r="G88" s="52"/>
      <c r="H88" s="53"/>
      <c r="I88" s="52"/>
      <c r="J88" s="52"/>
      <c r="K88" s="52"/>
      <c r="M88" s="53"/>
      <c r="N88" s="52"/>
      <c r="O88" s="52"/>
      <c r="P88" s="52"/>
    </row>
    <row r="89" spans="1:16" x14ac:dyDescent="0.25">
      <c r="A89" s="38"/>
      <c r="B89" s="38"/>
      <c r="C89" s="38"/>
      <c r="D89" s="38"/>
      <c r="E89" s="38"/>
      <c r="F89" s="38"/>
      <c r="G89" s="52"/>
      <c r="H89" s="53"/>
      <c r="I89" s="52"/>
      <c r="J89" s="52"/>
      <c r="K89" s="52"/>
      <c r="M89" s="53"/>
      <c r="N89" s="52"/>
      <c r="O89" s="52"/>
      <c r="P89" s="52"/>
    </row>
    <row r="90" spans="1:16" x14ac:dyDescent="0.25">
      <c r="A90" s="38"/>
      <c r="B90" s="38"/>
      <c r="C90" s="38"/>
      <c r="D90" s="38"/>
      <c r="E90" s="38"/>
      <c r="F90" s="38"/>
      <c r="G90" s="52"/>
      <c r="H90" s="53"/>
      <c r="I90" s="52"/>
      <c r="J90" s="52"/>
      <c r="K90" s="52"/>
      <c r="M90" s="53"/>
      <c r="N90" s="52"/>
      <c r="O90" s="52"/>
      <c r="P90" s="52"/>
    </row>
    <row r="91" spans="1:16" x14ac:dyDescent="0.25">
      <c r="A91" s="38"/>
      <c r="B91" s="38"/>
      <c r="C91" s="38"/>
      <c r="D91" s="38"/>
      <c r="E91" s="38"/>
      <c r="F91" s="38"/>
      <c r="G91" s="52"/>
      <c r="H91" s="53"/>
      <c r="I91" s="52"/>
      <c r="J91" s="52"/>
      <c r="K91" s="52"/>
      <c r="M91" s="53"/>
      <c r="N91" s="52"/>
      <c r="O91" s="52"/>
      <c r="P91" s="52"/>
    </row>
    <row r="92" spans="1:16" x14ac:dyDescent="0.25">
      <c r="A92" s="38"/>
      <c r="B92" s="38"/>
      <c r="C92" s="38"/>
      <c r="D92" s="38"/>
      <c r="E92" s="38"/>
      <c r="F92" s="38"/>
      <c r="G92" s="52"/>
      <c r="H92" s="53"/>
      <c r="I92" s="52"/>
      <c r="J92" s="52"/>
      <c r="K92" s="52"/>
      <c r="M92" s="53"/>
      <c r="N92" s="52"/>
      <c r="O92" s="52"/>
      <c r="P92" s="52"/>
    </row>
    <row r="93" spans="1:16" x14ac:dyDescent="0.25">
      <c r="A93" s="38"/>
      <c r="B93" s="38"/>
      <c r="C93" s="38"/>
      <c r="D93" s="38"/>
      <c r="E93" s="38"/>
      <c r="F93" s="38"/>
      <c r="G93" s="52"/>
      <c r="H93" s="53"/>
      <c r="I93" s="52"/>
      <c r="J93" s="52"/>
      <c r="K93" s="52"/>
      <c r="M93" s="53"/>
      <c r="N93" s="52"/>
      <c r="O93" s="52"/>
      <c r="P93" s="52"/>
    </row>
    <row r="94" spans="1:16" x14ac:dyDescent="0.25">
      <c r="A94" s="38"/>
      <c r="B94" s="38"/>
      <c r="C94" s="38"/>
      <c r="D94" s="38"/>
      <c r="E94" s="38"/>
      <c r="F94" s="38"/>
      <c r="G94" s="52"/>
      <c r="H94" s="53"/>
      <c r="I94" s="52"/>
      <c r="J94" s="52"/>
      <c r="K94" s="52"/>
      <c r="M94" s="53"/>
      <c r="N94" s="52"/>
      <c r="O94" s="52"/>
      <c r="P94" s="52"/>
    </row>
    <row r="95" spans="1:16" x14ac:dyDescent="0.25">
      <c r="A95" s="38"/>
      <c r="B95" s="38"/>
      <c r="C95" s="38"/>
      <c r="D95" s="38"/>
      <c r="E95" s="38"/>
      <c r="F95" s="38"/>
      <c r="G95" s="38"/>
      <c r="H95" s="54"/>
      <c r="I95" s="38"/>
      <c r="J95" s="38"/>
      <c r="K95" s="38"/>
      <c r="M95" s="54"/>
      <c r="N95" s="38"/>
      <c r="O95" s="38"/>
      <c r="P95" s="38"/>
    </row>
    <row r="96" spans="1:16" x14ac:dyDescent="0.25">
      <c r="A96" s="38"/>
      <c r="B96" s="38"/>
      <c r="C96" s="38"/>
      <c r="D96" s="38"/>
      <c r="E96" s="38"/>
      <c r="F96" s="38"/>
      <c r="G96" s="38"/>
      <c r="H96" s="54"/>
      <c r="I96" s="38"/>
      <c r="J96" s="38"/>
      <c r="K96" s="38"/>
      <c r="M96" s="54"/>
      <c r="N96" s="38"/>
      <c r="O96" s="38"/>
      <c r="P96" s="38"/>
    </row>
    <row r="97" spans="1:16" x14ac:dyDescent="0.25">
      <c r="A97" s="38"/>
      <c r="B97" s="38"/>
      <c r="C97" s="38"/>
      <c r="D97" s="38"/>
      <c r="E97" s="38"/>
      <c r="F97" s="38"/>
      <c r="G97" s="38"/>
      <c r="H97" s="54"/>
      <c r="I97" s="38"/>
      <c r="J97" s="38"/>
      <c r="K97" s="38"/>
      <c r="M97" s="54"/>
      <c r="N97" s="38"/>
      <c r="O97" s="38"/>
      <c r="P97" s="38"/>
    </row>
    <row r="98" spans="1:16" x14ac:dyDescent="0.25">
      <c r="A98" s="38"/>
      <c r="B98" s="38"/>
      <c r="C98" s="38"/>
      <c r="D98" s="38"/>
      <c r="E98" s="38"/>
      <c r="F98" s="38"/>
      <c r="G98" s="38"/>
      <c r="H98" s="54"/>
      <c r="I98" s="38"/>
      <c r="J98" s="38"/>
      <c r="K98" s="38"/>
      <c r="M98" s="54"/>
      <c r="N98" s="38"/>
      <c r="O98" s="38"/>
      <c r="P98" s="38"/>
    </row>
    <row r="99" spans="1:16" x14ac:dyDescent="0.25">
      <c r="A99" s="38"/>
      <c r="B99" s="38"/>
      <c r="C99" s="38"/>
      <c r="D99" s="38"/>
      <c r="E99" s="38"/>
      <c r="F99" s="38"/>
      <c r="G99" s="38"/>
      <c r="H99" s="54"/>
      <c r="I99" s="38"/>
      <c r="J99" s="38"/>
      <c r="K99" s="38"/>
      <c r="M99" s="54"/>
      <c r="N99" s="38"/>
      <c r="O99" s="38"/>
      <c r="P99" s="38"/>
    </row>
    <row r="100" spans="1:16" x14ac:dyDescent="0.25">
      <c r="A100" s="38"/>
      <c r="B100" s="38"/>
      <c r="C100" s="38"/>
      <c r="D100" s="38"/>
      <c r="E100" s="38"/>
      <c r="F100" s="38"/>
      <c r="G100" s="38"/>
      <c r="H100" s="54"/>
      <c r="I100" s="38"/>
      <c r="J100" s="38"/>
      <c r="K100" s="38"/>
      <c r="M100" s="54"/>
      <c r="N100" s="38"/>
      <c r="O100" s="38"/>
      <c r="P100" s="38"/>
    </row>
    <row r="101" spans="1:16" x14ac:dyDescent="0.25">
      <c r="A101" s="38"/>
      <c r="B101" s="38"/>
      <c r="C101" s="38"/>
      <c r="D101" s="38"/>
      <c r="E101" s="38"/>
      <c r="F101" s="38"/>
      <c r="G101" s="38"/>
      <c r="H101" s="54"/>
      <c r="I101" s="38"/>
      <c r="J101" s="38"/>
      <c r="K101" s="38"/>
      <c r="M101" s="54"/>
      <c r="N101" s="38"/>
      <c r="O101" s="38"/>
      <c r="P101" s="38"/>
    </row>
    <row r="102" spans="1:16" x14ac:dyDescent="0.25">
      <c r="A102" s="38"/>
      <c r="B102" s="38"/>
      <c r="C102" s="38"/>
      <c r="D102" s="38"/>
      <c r="E102" s="38"/>
      <c r="F102" s="38"/>
      <c r="G102" s="38"/>
      <c r="H102" s="54"/>
      <c r="I102" s="38"/>
      <c r="J102" s="38"/>
      <c r="K102" s="38"/>
      <c r="M102" s="54"/>
      <c r="N102" s="38"/>
      <c r="O102" s="38"/>
      <c r="P102" s="38"/>
    </row>
    <row r="103" spans="1:16" x14ac:dyDescent="0.25">
      <c r="A103" s="38"/>
      <c r="B103" s="38"/>
      <c r="C103" s="38"/>
      <c r="D103" s="38"/>
      <c r="E103" s="38"/>
      <c r="F103" s="38"/>
      <c r="G103" s="38"/>
      <c r="H103" s="54"/>
      <c r="I103" s="38"/>
      <c r="J103" s="38"/>
      <c r="K103" s="38"/>
      <c r="M103" s="54"/>
      <c r="N103" s="38"/>
      <c r="O103" s="38"/>
      <c r="P103" s="38"/>
    </row>
    <row r="104" spans="1:16" x14ac:dyDescent="0.25">
      <c r="A104" s="38"/>
      <c r="B104" s="38"/>
      <c r="C104" s="38"/>
      <c r="D104" s="38"/>
      <c r="E104" s="38"/>
      <c r="F104" s="38"/>
      <c r="G104" s="38"/>
      <c r="H104" s="54"/>
      <c r="I104" s="38"/>
      <c r="J104" s="38"/>
      <c r="K104" s="38"/>
      <c r="M104" s="54"/>
      <c r="N104" s="38"/>
      <c r="O104" s="38"/>
      <c r="P104" s="38"/>
    </row>
    <row r="105" spans="1:16" x14ac:dyDescent="0.25">
      <c r="A105" s="38"/>
      <c r="B105" s="38"/>
      <c r="C105" s="38"/>
      <c r="D105" s="38"/>
      <c r="E105" s="38"/>
      <c r="F105" s="38"/>
      <c r="G105" s="38"/>
      <c r="H105" s="54"/>
      <c r="I105" s="38"/>
      <c r="J105" s="38"/>
      <c r="K105" s="38"/>
      <c r="M105" s="54"/>
      <c r="N105" s="38"/>
      <c r="O105" s="38"/>
      <c r="P105" s="38"/>
    </row>
    <row r="106" spans="1:16" x14ac:dyDescent="0.25">
      <c r="A106" s="38"/>
      <c r="B106" s="38"/>
      <c r="C106" s="38"/>
      <c r="D106" s="38"/>
      <c r="E106" s="38"/>
      <c r="F106" s="38"/>
      <c r="G106" s="38"/>
      <c r="H106" s="54"/>
      <c r="I106" s="38"/>
      <c r="J106" s="38"/>
      <c r="K106" s="38"/>
      <c r="M106" s="54"/>
      <c r="N106" s="38"/>
      <c r="O106" s="38"/>
      <c r="P106" s="38"/>
    </row>
    <row r="107" spans="1:16" x14ac:dyDescent="0.25">
      <c r="A107" s="38"/>
      <c r="B107" s="38"/>
      <c r="C107" s="38"/>
      <c r="D107" s="38"/>
      <c r="E107" s="38"/>
      <c r="F107" s="38"/>
      <c r="G107" s="38"/>
      <c r="H107" s="54"/>
      <c r="I107" s="38"/>
      <c r="J107" s="38"/>
      <c r="K107" s="38"/>
      <c r="M107" s="54"/>
      <c r="N107" s="38"/>
      <c r="O107" s="38"/>
      <c r="P107" s="38"/>
    </row>
    <row r="108" spans="1:16" x14ac:dyDescent="0.25">
      <c r="A108" s="38"/>
      <c r="B108" s="38"/>
      <c r="C108" s="38"/>
      <c r="D108" s="38"/>
      <c r="E108" s="38"/>
      <c r="F108" s="38"/>
      <c r="G108" s="38"/>
      <c r="H108" s="54"/>
      <c r="I108" s="38"/>
      <c r="J108" s="38"/>
      <c r="K108" s="38"/>
      <c r="M108" s="54"/>
      <c r="N108" s="38"/>
      <c r="O108" s="38"/>
      <c r="P108" s="38"/>
    </row>
    <row r="109" spans="1:16" x14ac:dyDescent="0.25">
      <c r="A109" s="38"/>
      <c r="B109" s="38"/>
      <c r="C109" s="38"/>
      <c r="D109" s="38"/>
      <c r="E109" s="38"/>
      <c r="F109" s="38"/>
      <c r="G109" s="38"/>
      <c r="H109" s="54"/>
      <c r="I109" s="38"/>
      <c r="J109" s="38"/>
      <c r="K109" s="38"/>
      <c r="M109" s="54"/>
      <c r="N109" s="38"/>
      <c r="O109" s="38"/>
      <c r="P109" s="38"/>
    </row>
    <row r="110" spans="1:16" x14ac:dyDescent="0.25">
      <c r="A110" s="38"/>
      <c r="B110" s="38"/>
      <c r="C110" s="38"/>
      <c r="D110" s="38"/>
      <c r="E110" s="38"/>
      <c r="F110" s="38"/>
      <c r="G110" s="38"/>
      <c r="H110" s="54"/>
      <c r="I110" s="38"/>
      <c r="J110" s="38"/>
      <c r="K110" s="38"/>
      <c r="M110" s="54"/>
      <c r="N110" s="38"/>
      <c r="O110" s="38"/>
      <c r="P110" s="38"/>
    </row>
    <row r="111" spans="1:16" x14ac:dyDescent="0.25">
      <c r="A111" s="38"/>
      <c r="B111" s="38"/>
      <c r="C111" s="38"/>
      <c r="D111" s="38"/>
      <c r="E111" s="38"/>
      <c r="F111" s="38"/>
      <c r="G111" s="38"/>
      <c r="H111" s="54"/>
      <c r="I111" s="38"/>
      <c r="J111" s="38"/>
      <c r="K111" s="38"/>
      <c r="M111" s="54"/>
      <c r="N111" s="38"/>
      <c r="O111" s="38"/>
      <c r="P111" s="38"/>
    </row>
    <row r="112" spans="1:16" x14ac:dyDescent="0.25">
      <c r="A112" s="38"/>
      <c r="B112" s="38"/>
      <c r="C112" s="38"/>
      <c r="D112" s="38"/>
      <c r="E112" s="38"/>
      <c r="F112" s="38"/>
      <c r="G112" s="38"/>
      <c r="H112" s="54"/>
      <c r="I112" s="38"/>
      <c r="J112" s="38"/>
      <c r="K112" s="38"/>
      <c r="M112" s="54"/>
      <c r="N112" s="38"/>
      <c r="O112" s="38"/>
      <c r="P112" s="38"/>
    </row>
    <row r="113" spans="1:16" x14ac:dyDescent="0.25">
      <c r="A113" s="38"/>
      <c r="B113" s="38"/>
      <c r="C113" s="38"/>
      <c r="D113" s="38"/>
      <c r="E113" s="38"/>
      <c r="F113" s="38"/>
      <c r="G113" s="38"/>
      <c r="H113" s="54"/>
      <c r="I113" s="38"/>
      <c r="J113" s="38"/>
      <c r="K113" s="38"/>
      <c r="M113" s="54"/>
      <c r="N113" s="38"/>
      <c r="O113" s="38"/>
      <c r="P113" s="38"/>
    </row>
    <row r="114" spans="1:16" x14ac:dyDescent="0.25">
      <c r="A114" s="38"/>
      <c r="B114" s="38"/>
      <c r="C114" s="38"/>
      <c r="D114" s="38"/>
      <c r="E114" s="38"/>
      <c r="F114" s="38"/>
      <c r="G114" s="38"/>
      <c r="H114" s="54"/>
      <c r="I114" s="38"/>
      <c r="J114" s="38"/>
      <c r="K114" s="38"/>
      <c r="M114" s="54"/>
      <c r="N114" s="38"/>
      <c r="O114" s="38"/>
      <c r="P114" s="38"/>
    </row>
    <row r="115" spans="1:16" x14ac:dyDescent="0.25">
      <c r="A115" s="38"/>
      <c r="B115" s="38"/>
      <c r="C115" s="38"/>
      <c r="D115" s="38"/>
      <c r="E115" s="38"/>
      <c r="F115" s="38"/>
      <c r="G115" s="38"/>
      <c r="H115" s="54"/>
      <c r="I115" s="38"/>
      <c r="J115" s="38"/>
      <c r="K115" s="38"/>
      <c r="M115" s="54"/>
      <c r="N115" s="38"/>
      <c r="O115" s="38"/>
      <c r="P115" s="38"/>
    </row>
    <row r="116" spans="1:16" x14ac:dyDescent="0.25">
      <c r="A116" s="38"/>
      <c r="B116" s="38"/>
      <c r="C116" s="38"/>
      <c r="D116" s="38"/>
      <c r="E116" s="38"/>
      <c r="F116" s="38"/>
      <c r="G116" s="38"/>
      <c r="H116" s="54"/>
      <c r="I116" s="38"/>
      <c r="J116" s="38"/>
      <c r="K116" s="38"/>
      <c r="M116" s="54"/>
      <c r="N116" s="38"/>
      <c r="O116" s="38"/>
      <c r="P116" s="38"/>
    </row>
    <row r="117" spans="1:16" x14ac:dyDescent="0.25">
      <c r="A117" s="38"/>
      <c r="B117" s="38"/>
      <c r="C117" s="38"/>
      <c r="D117" s="38"/>
      <c r="E117" s="38"/>
      <c r="F117" s="38"/>
      <c r="G117" s="38"/>
      <c r="H117" s="54"/>
      <c r="I117" s="38"/>
      <c r="J117" s="38"/>
      <c r="K117" s="38"/>
      <c r="M117" s="54"/>
      <c r="N117" s="38"/>
      <c r="O117" s="38"/>
      <c r="P117" s="38"/>
    </row>
    <row r="118" spans="1:16" x14ac:dyDescent="0.25">
      <c r="A118" s="38"/>
      <c r="B118" s="38"/>
      <c r="C118" s="38"/>
      <c r="D118" s="38"/>
      <c r="E118" s="38"/>
      <c r="F118" s="38"/>
      <c r="G118" s="38"/>
      <c r="H118" s="54"/>
      <c r="I118" s="38"/>
      <c r="J118" s="38"/>
      <c r="K118" s="38"/>
      <c r="M118" s="54"/>
      <c r="N118" s="38"/>
      <c r="O118" s="38"/>
      <c r="P118" s="38"/>
    </row>
    <row r="119" spans="1:16" x14ac:dyDescent="0.25">
      <c r="A119" s="38"/>
      <c r="B119" s="38"/>
      <c r="C119" s="38"/>
      <c r="D119" s="38"/>
      <c r="E119" s="38"/>
      <c r="F119" s="38"/>
      <c r="G119" s="38"/>
      <c r="H119" s="54"/>
      <c r="I119" s="38"/>
      <c r="J119" s="38"/>
      <c r="K119" s="38"/>
      <c r="M119" s="54"/>
      <c r="N119" s="38"/>
      <c r="O119" s="38"/>
      <c r="P119" s="38"/>
    </row>
    <row r="120" spans="1:16" x14ac:dyDescent="0.25">
      <c r="A120" s="38"/>
      <c r="B120" s="38"/>
      <c r="C120" s="38"/>
      <c r="D120" s="38"/>
      <c r="E120" s="38"/>
      <c r="F120" s="38"/>
      <c r="G120" s="38"/>
      <c r="H120" s="54"/>
      <c r="I120" s="38"/>
      <c r="J120" s="38"/>
      <c r="K120" s="38"/>
      <c r="M120" s="54"/>
      <c r="N120" s="38"/>
      <c r="O120" s="38"/>
      <c r="P120" s="38"/>
    </row>
    <row r="121" spans="1:16" x14ac:dyDescent="0.25">
      <c r="A121" s="38"/>
      <c r="B121" s="38"/>
      <c r="C121" s="38"/>
      <c r="D121" s="38"/>
      <c r="E121" s="38"/>
      <c r="F121" s="38"/>
      <c r="G121" s="38"/>
      <c r="H121" s="54"/>
      <c r="I121" s="38"/>
      <c r="J121" s="38"/>
      <c r="K121" s="38"/>
      <c r="M121" s="54"/>
      <c r="N121" s="38"/>
      <c r="O121" s="38"/>
      <c r="P121" s="38"/>
    </row>
    <row r="122" spans="1:16" x14ac:dyDescent="0.25">
      <c r="A122" s="38"/>
      <c r="B122" s="38"/>
      <c r="C122" s="38"/>
      <c r="D122" s="38"/>
      <c r="E122" s="38"/>
      <c r="F122" s="38"/>
      <c r="G122" s="38"/>
      <c r="H122" s="54"/>
      <c r="I122" s="38"/>
      <c r="J122" s="38"/>
      <c r="K122" s="38"/>
      <c r="M122" s="54"/>
      <c r="N122" s="38"/>
      <c r="O122" s="38"/>
      <c r="P122" s="38"/>
    </row>
    <row r="123" spans="1:16" x14ac:dyDescent="0.25">
      <c r="A123" s="38"/>
      <c r="B123" s="38"/>
      <c r="C123" s="38"/>
      <c r="D123" s="38"/>
      <c r="E123" s="38"/>
      <c r="F123" s="38"/>
      <c r="G123" s="38"/>
      <c r="H123" s="54"/>
      <c r="I123" s="38"/>
      <c r="J123" s="38"/>
      <c r="K123" s="38"/>
      <c r="M123" s="54"/>
      <c r="N123" s="38"/>
      <c r="O123" s="38"/>
      <c r="P123" s="38"/>
    </row>
    <row r="124" spans="1:16" x14ac:dyDescent="0.25">
      <c r="A124" s="38"/>
      <c r="B124" s="38"/>
      <c r="C124" s="38"/>
      <c r="D124" s="38"/>
      <c r="E124" s="38"/>
      <c r="F124" s="38"/>
      <c r="G124" s="38"/>
      <c r="H124" s="54"/>
      <c r="I124" s="38"/>
      <c r="J124" s="38"/>
      <c r="K124" s="38"/>
      <c r="M124" s="54"/>
      <c r="N124" s="38"/>
      <c r="O124" s="38"/>
      <c r="P124" s="38"/>
    </row>
    <row r="125" spans="1:16" x14ac:dyDescent="0.25">
      <c r="A125" s="38"/>
      <c r="B125" s="38"/>
      <c r="C125" s="38"/>
      <c r="D125" s="38"/>
      <c r="E125" s="38"/>
      <c r="F125" s="38"/>
      <c r="G125" s="38"/>
      <c r="H125" s="54"/>
      <c r="I125" s="38"/>
      <c r="J125" s="38"/>
      <c r="K125" s="38"/>
      <c r="M125" s="54"/>
      <c r="N125" s="38"/>
      <c r="O125" s="38"/>
      <c r="P125" s="38"/>
    </row>
    <row r="126" spans="1:16" x14ac:dyDescent="0.25">
      <c r="A126" s="38"/>
      <c r="B126" s="38"/>
      <c r="C126" s="38"/>
      <c r="D126" s="38"/>
      <c r="E126" s="38"/>
      <c r="F126" s="38"/>
      <c r="G126" s="38"/>
      <c r="H126" s="54"/>
      <c r="I126" s="38"/>
      <c r="J126" s="38"/>
      <c r="K126" s="38"/>
      <c r="M126" s="54"/>
      <c r="N126" s="38"/>
      <c r="O126" s="38"/>
      <c r="P126" s="38"/>
    </row>
    <row r="127" spans="1:16" x14ac:dyDescent="0.25">
      <c r="A127" s="38"/>
      <c r="B127" s="38"/>
      <c r="C127" s="38"/>
      <c r="D127" s="38"/>
      <c r="E127" s="38"/>
      <c r="F127" s="38"/>
      <c r="G127" s="38"/>
      <c r="H127" s="54"/>
      <c r="I127" s="38"/>
      <c r="J127" s="38"/>
      <c r="K127" s="38"/>
      <c r="M127" s="54"/>
      <c r="N127" s="38"/>
      <c r="O127" s="38"/>
      <c r="P127" s="38"/>
    </row>
    <row r="128" spans="1:16" x14ac:dyDescent="0.25">
      <c r="A128" s="38"/>
      <c r="B128" s="38"/>
      <c r="C128" s="38"/>
      <c r="D128" s="38"/>
      <c r="E128" s="38"/>
      <c r="F128" s="38"/>
      <c r="G128" s="38"/>
      <c r="H128" s="54"/>
      <c r="I128" s="38"/>
      <c r="J128" s="38"/>
      <c r="K128" s="38"/>
      <c r="M128" s="54"/>
      <c r="N128" s="38"/>
      <c r="O128" s="38"/>
      <c r="P128" s="38"/>
    </row>
    <row r="129" spans="1:16" x14ac:dyDescent="0.25">
      <c r="A129" s="38"/>
      <c r="B129" s="38"/>
      <c r="C129" s="38"/>
      <c r="D129" s="38"/>
      <c r="E129" s="38"/>
      <c r="F129" s="38"/>
      <c r="G129" s="38"/>
      <c r="H129" s="54"/>
      <c r="I129" s="38"/>
      <c r="J129" s="38"/>
      <c r="K129" s="38"/>
      <c r="M129" s="54"/>
      <c r="N129" s="38"/>
      <c r="O129" s="38"/>
      <c r="P129" s="38"/>
    </row>
    <row r="130" spans="1:16" x14ac:dyDescent="0.25">
      <c r="A130" s="38"/>
      <c r="B130" s="38"/>
      <c r="C130" s="38"/>
      <c r="D130" s="38"/>
      <c r="E130" s="38"/>
      <c r="F130" s="38"/>
      <c r="G130" s="38"/>
      <c r="H130" s="54"/>
      <c r="I130" s="38"/>
      <c r="J130" s="38"/>
      <c r="K130" s="38"/>
      <c r="M130" s="54"/>
      <c r="N130" s="38"/>
      <c r="O130" s="38"/>
      <c r="P130" s="38"/>
    </row>
    <row r="131" spans="1:16" x14ac:dyDescent="0.25">
      <c r="A131" s="38"/>
      <c r="B131" s="38"/>
      <c r="C131" s="38"/>
      <c r="D131" s="38"/>
      <c r="E131" s="38"/>
      <c r="F131" s="38"/>
      <c r="G131" s="38"/>
      <c r="H131" s="54"/>
      <c r="I131" s="38"/>
      <c r="J131" s="38"/>
      <c r="K131" s="38"/>
      <c r="M131" s="54"/>
      <c r="N131" s="38"/>
      <c r="O131" s="38"/>
      <c r="P131" s="38"/>
    </row>
    <row r="132" spans="1:16" x14ac:dyDescent="0.25">
      <c r="A132" s="38"/>
      <c r="B132" s="38"/>
      <c r="C132" s="38"/>
      <c r="D132" s="38"/>
      <c r="E132" s="38"/>
      <c r="F132" s="38"/>
      <c r="G132" s="38"/>
      <c r="H132" s="54"/>
      <c r="I132" s="38"/>
      <c r="J132" s="38"/>
      <c r="K132" s="38"/>
      <c r="M132" s="54"/>
      <c r="N132" s="38"/>
      <c r="O132" s="38"/>
      <c r="P132" s="38"/>
    </row>
    <row r="133" spans="1:16" x14ac:dyDescent="0.25">
      <c r="A133" s="38"/>
      <c r="B133" s="38"/>
      <c r="C133" s="38"/>
      <c r="D133" s="38"/>
      <c r="E133" s="38"/>
      <c r="F133" s="38"/>
      <c r="G133" s="38"/>
      <c r="H133" s="54"/>
      <c r="I133" s="38"/>
      <c r="J133" s="38"/>
      <c r="K133" s="38"/>
      <c r="M133" s="54"/>
      <c r="N133" s="38"/>
      <c r="O133" s="38"/>
      <c r="P133" s="38"/>
    </row>
    <row r="134" spans="1:16" x14ac:dyDescent="0.25">
      <c r="A134" s="38"/>
      <c r="B134" s="38"/>
      <c r="C134" s="38"/>
      <c r="D134" s="38"/>
      <c r="E134" s="38"/>
      <c r="F134" s="38"/>
      <c r="G134" s="38"/>
      <c r="H134" s="54"/>
      <c r="I134" s="38"/>
      <c r="J134" s="38"/>
      <c r="K134" s="38"/>
      <c r="M134" s="54"/>
      <c r="N134" s="38"/>
      <c r="O134" s="38"/>
      <c r="P134" s="38"/>
    </row>
    <row r="135" spans="1:16" x14ac:dyDescent="0.25">
      <c r="A135" s="38"/>
      <c r="B135" s="38"/>
      <c r="C135" s="38"/>
      <c r="D135" s="38"/>
      <c r="E135" s="38"/>
      <c r="F135" s="38"/>
      <c r="G135" s="38"/>
      <c r="H135" s="54"/>
      <c r="I135" s="38"/>
      <c r="J135" s="38"/>
      <c r="K135" s="38"/>
      <c r="M135" s="54"/>
      <c r="N135" s="38"/>
      <c r="O135" s="38"/>
      <c r="P135" s="38"/>
    </row>
    <row r="136" spans="1:16" x14ac:dyDescent="0.25">
      <c r="A136" s="38"/>
      <c r="B136" s="38"/>
      <c r="C136" s="38"/>
      <c r="D136" s="38"/>
      <c r="E136" s="38"/>
      <c r="F136" s="38"/>
      <c r="G136" s="38"/>
      <c r="H136" s="54"/>
      <c r="I136" s="38"/>
      <c r="J136" s="38"/>
      <c r="K136" s="38"/>
      <c r="M136" s="54"/>
      <c r="N136" s="38"/>
      <c r="O136" s="38"/>
      <c r="P136" s="38"/>
    </row>
    <row r="137" spans="1:16" x14ac:dyDescent="0.25">
      <c r="A137" s="38"/>
      <c r="B137" s="38"/>
      <c r="C137" s="38"/>
      <c r="D137" s="38"/>
      <c r="E137" s="38"/>
      <c r="F137" s="38"/>
      <c r="G137" s="38"/>
      <c r="H137" s="54"/>
      <c r="I137" s="38"/>
      <c r="J137" s="38"/>
      <c r="K137" s="38"/>
      <c r="M137" s="54"/>
      <c r="N137" s="38"/>
      <c r="O137" s="38"/>
      <c r="P137" s="38"/>
    </row>
    <row r="138" spans="1:16" x14ac:dyDescent="0.25">
      <c r="A138" s="38"/>
      <c r="B138" s="38"/>
      <c r="C138" s="38"/>
      <c r="D138" s="38"/>
      <c r="E138" s="38"/>
      <c r="F138" s="38"/>
      <c r="G138" s="38"/>
      <c r="H138" s="54"/>
      <c r="I138" s="38"/>
      <c r="J138" s="38"/>
      <c r="K138" s="38"/>
      <c r="M138" s="54"/>
      <c r="N138" s="38"/>
      <c r="O138" s="38"/>
      <c r="P138" s="38"/>
    </row>
    <row r="139" spans="1:16" x14ac:dyDescent="0.25">
      <c r="A139" s="38"/>
      <c r="B139" s="38"/>
      <c r="C139" s="38"/>
      <c r="D139" s="38"/>
      <c r="E139" s="38"/>
      <c r="F139" s="38"/>
      <c r="G139" s="38"/>
      <c r="H139" s="54"/>
      <c r="I139" s="38"/>
      <c r="J139" s="38"/>
      <c r="K139" s="38"/>
      <c r="M139" s="54"/>
      <c r="N139" s="38"/>
      <c r="O139" s="38"/>
      <c r="P139" s="38"/>
    </row>
    <row r="140" spans="1:16" x14ac:dyDescent="0.25">
      <c r="A140" s="38"/>
      <c r="B140" s="38"/>
      <c r="C140" s="38"/>
      <c r="D140" s="38"/>
      <c r="E140" s="38"/>
      <c r="F140" s="38"/>
      <c r="G140" s="38"/>
      <c r="H140" s="54"/>
      <c r="I140" s="38"/>
      <c r="J140" s="38"/>
      <c r="K140" s="38"/>
      <c r="M140" s="54"/>
      <c r="N140" s="38"/>
      <c r="O140" s="38"/>
      <c r="P140" s="38"/>
    </row>
    <row r="141" spans="1:16" x14ac:dyDescent="0.25">
      <c r="A141" s="38"/>
      <c r="B141" s="38"/>
      <c r="C141" s="38"/>
      <c r="D141" s="38"/>
      <c r="E141" s="38"/>
      <c r="F141" s="38"/>
      <c r="G141" s="38"/>
      <c r="H141" s="54"/>
      <c r="I141" s="38"/>
      <c r="J141" s="38"/>
      <c r="K141" s="38"/>
      <c r="M141" s="54"/>
      <c r="N141" s="38"/>
      <c r="O141" s="38"/>
      <c r="P141" s="38"/>
    </row>
    <row r="142" spans="1:16" x14ac:dyDescent="0.25">
      <c r="A142" s="38"/>
      <c r="B142" s="38"/>
      <c r="C142" s="38"/>
      <c r="D142" s="38"/>
      <c r="E142" s="38"/>
      <c r="F142" s="38"/>
      <c r="G142" s="38"/>
      <c r="H142" s="54"/>
      <c r="I142" s="38"/>
      <c r="J142" s="38"/>
      <c r="K142" s="38"/>
      <c r="M142" s="54"/>
      <c r="N142" s="38"/>
      <c r="O142" s="38"/>
      <c r="P142" s="38"/>
    </row>
    <row r="143" spans="1:16" x14ac:dyDescent="0.25">
      <c r="A143" s="38"/>
      <c r="B143" s="38"/>
      <c r="C143" s="38"/>
      <c r="D143" s="38"/>
      <c r="E143" s="38"/>
      <c r="F143" s="38"/>
      <c r="G143" s="38"/>
      <c r="H143" s="54"/>
      <c r="I143" s="38"/>
      <c r="J143" s="38"/>
      <c r="K143" s="38"/>
      <c r="M143" s="54"/>
      <c r="N143" s="38"/>
      <c r="O143" s="38"/>
      <c r="P143" s="38"/>
    </row>
    <row r="144" spans="1:16" x14ac:dyDescent="0.25">
      <c r="A144" s="38"/>
      <c r="B144" s="38"/>
      <c r="C144" s="38"/>
      <c r="D144" s="38"/>
      <c r="E144" s="38"/>
      <c r="F144" s="38"/>
      <c r="G144" s="38"/>
      <c r="H144" s="54"/>
      <c r="I144" s="38"/>
      <c r="J144" s="38"/>
      <c r="K144" s="38"/>
      <c r="M144" s="54"/>
      <c r="N144" s="38"/>
      <c r="O144" s="38"/>
      <c r="P144" s="38"/>
    </row>
    <row r="145" spans="1:16" x14ac:dyDescent="0.25">
      <c r="A145" s="38"/>
      <c r="B145" s="38"/>
      <c r="C145" s="38"/>
      <c r="D145" s="38"/>
      <c r="E145" s="38"/>
      <c r="F145" s="38"/>
      <c r="G145" s="38"/>
      <c r="H145" s="54"/>
      <c r="I145" s="38"/>
      <c r="J145" s="38"/>
      <c r="K145" s="38"/>
      <c r="M145" s="54"/>
      <c r="N145" s="38"/>
      <c r="O145" s="38"/>
      <c r="P145" s="38"/>
    </row>
    <row r="146" spans="1:16" x14ac:dyDescent="0.25">
      <c r="A146" s="38"/>
      <c r="B146" s="38"/>
      <c r="C146" s="38"/>
      <c r="D146" s="38"/>
      <c r="E146" s="38"/>
      <c r="F146" s="38"/>
      <c r="G146" s="38"/>
      <c r="H146" s="54"/>
      <c r="I146" s="38"/>
      <c r="J146" s="38"/>
      <c r="K146" s="38"/>
      <c r="M146" s="54"/>
      <c r="N146" s="38"/>
      <c r="O146" s="38"/>
      <c r="P146" s="38"/>
    </row>
    <row r="147" spans="1:16" x14ac:dyDescent="0.25">
      <c r="A147" s="38"/>
      <c r="B147" s="38"/>
      <c r="C147" s="38"/>
      <c r="D147" s="38"/>
      <c r="E147" s="38"/>
      <c r="F147" s="38"/>
      <c r="G147" s="38"/>
      <c r="H147" s="54"/>
      <c r="I147" s="38"/>
      <c r="J147" s="38"/>
      <c r="K147" s="38"/>
      <c r="M147" s="54"/>
      <c r="N147" s="38"/>
      <c r="O147" s="38"/>
      <c r="P147" s="38"/>
    </row>
    <row r="148" spans="1:16" x14ac:dyDescent="0.25">
      <c r="A148" s="38"/>
      <c r="B148" s="38"/>
      <c r="C148" s="38"/>
      <c r="D148" s="38"/>
      <c r="E148" s="38"/>
      <c r="F148" s="38"/>
      <c r="G148" s="38"/>
      <c r="H148" s="54"/>
      <c r="I148" s="38"/>
      <c r="J148" s="38"/>
      <c r="K148" s="38"/>
      <c r="M148" s="54"/>
      <c r="N148" s="38"/>
      <c r="O148" s="38"/>
      <c r="P148" s="38"/>
    </row>
    <row r="149" spans="1:16" x14ac:dyDescent="0.25">
      <c r="A149" s="38"/>
      <c r="B149" s="38"/>
      <c r="C149" s="38"/>
      <c r="D149" s="38"/>
      <c r="E149" s="38"/>
      <c r="F149" s="38"/>
      <c r="G149" s="38"/>
      <c r="H149" s="54"/>
      <c r="I149" s="38"/>
      <c r="J149" s="38"/>
      <c r="K149" s="38"/>
      <c r="M149" s="54"/>
      <c r="N149" s="38"/>
      <c r="O149" s="38"/>
      <c r="P149" s="38"/>
    </row>
    <row r="150" spans="1:16" x14ac:dyDescent="0.25">
      <c r="A150" s="38"/>
      <c r="B150" s="38"/>
      <c r="C150" s="38"/>
      <c r="D150" s="38"/>
      <c r="E150" s="38"/>
      <c r="F150" s="38"/>
      <c r="G150" s="38"/>
      <c r="H150" s="54"/>
      <c r="I150" s="38"/>
      <c r="J150" s="38"/>
      <c r="K150" s="38"/>
      <c r="M150" s="54"/>
      <c r="N150" s="38"/>
      <c r="O150" s="38"/>
      <c r="P150" s="38"/>
    </row>
    <row r="151" spans="1:16" x14ac:dyDescent="0.25">
      <c r="A151" s="38"/>
      <c r="B151" s="38"/>
      <c r="C151" s="38"/>
      <c r="D151" s="38"/>
      <c r="E151" s="38"/>
      <c r="F151" s="38"/>
      <c r="G151" s="38"/>
      <c r="H151" s="54"/>
      <c r="I151" s="38"/>
      <c r="J151" s="38"/>
      <c r="K151" s="38"/>
      <c r="M151" s="54"/>
      <c r="N151" s="38"/>
      <c r="O151" s="38"/>
      <c r="P151" s="38"/>
    </row>
    <row r="152" spans="1:16" x14ac:dyDescent="0.25">
      <c r="A152" s="38"/>
      <c r="B152" s="38"/>
      <c r="C152" s="38"/>
      <c r="D152" s="38"/>
      <c r="E152" s="38"/>
      <c r="F152" s="38"/>
      <c r="G152" s="38"/>
      <c r="H152" s="54"/>
      <c r="I152" s="38"/>
      <c r="J152" s="38"/>
      <c r="K152" s="38"/>
      <c r="M152" s="54"/>
      <c r="N152" s="38"/>
      <c r="O152" s="38"/>
      <c r="P152" s="38"/>
    </row>
    <row r="153" spans="1:16" x14ac:dyDescent="0.25">
      <c r="A153" s="38"/>
      <c r="B153" s="38"/>
      <c r="C153" s="38"/>
      <c r="D153" s="38"/>
      <c r="E153" s="38"/>
      <c r="F153" s="38"/>
      <c r="G153" s="38"/>
      <c r="H153" s="54"/>
      <c r="I153" s="38"/>
      <c r="J153" s="38"/>
      <c r="K153" s="38"/>
      <c r="M153" s="54"/>
      <c r="N153" s="38"/>
      <c r="O153" s="38"/>
      <c r="P153" s="38"/>
    </row>
    <row r="154" spans="1:16" x14ac:dyDescent="0.25">
      <c r="A154" s="38"/>
      <c r="B154" s="38"/>
      <c r="C154" s="38"/>
      <c r="D154" s="38"/>
      <c r="E154" s="38"/>
      <c r="F154" s="38"/>
      <c r="G154" s="38"/>
      <c r="H154" s="54"/>
      <c r="I154" s="38"/>
      <c r="J154" s="38"/>
      <c r="K154" s="38"/>
      <c r="M154" s="54"/>
      <c r="N154" s="38"/>
      <c r="O154" s="38"/>
      <c r="P154" s="38"/>
    </row>
    <row r="155" spans="1:16" x14ac:dyDescent="0.25">
      <c r="A155" s="38"/>
      <c r="B155" s="38"/>
      <c r="C155" s="38"/>
      <c r="D155" s="38"/>
      <c r="E155" s="38"/>
      <c r="F155" s="38"/>
      <c r="G155" s="38"/>
      <c r="H155" s="54"/>
      <c r="I155" s="38"/>
      <c r="J155" s="38"/>
      <c r="K155" s="38"/>
      <c r="M155" s="54"/>
      <c r="N155" s="38"/>
      <c r="O155" s="38"/>
      <c r="P155" s="38"/>
    </row>
    <row r="156" spans="1:16" x14ac:dyDescent="0.25">
      <c r="A156" s="38"/>
      <c r="B156" s="38"/>
      <c r="C156" s="38"/>
      <c r="D156" s="38"/>
      <c r="E156" s="38"/>
      <c r="F156" s="38"/>
      <c r="G156" s="38"/>
      <c r="H156" s="54"/>
      <c r="I156" s="38"/>
      <c r="J156" s="38"/>
      <c r="K156" s="38"/>
      <c r="M156" s="54"/>
      <c r="N156" s="38"/>
      <c r="O156" s="38"/>
      <c r="P156" s="38"/>
    </row>
    <row r="157" spans="1:16" x14ac:dyDescent="0.25">
      <c r="A157" s="38"/>
      <c r="B157" s="38"/>
      <c r="C157" s="38"/>
      <c r="D157" s="38"/>
      <c r="E157" s="38"/>
      <c r="F157" s="38"/>
      <c r="G157" s="38"/>
      <c r="H157" s="54"/>
      <c r="I157" s="38"/>
      <c r="J157" s="38"/>
      <c r="K157" s="38"/>
      <c r="M157" s="54"/>
      <c r="N157" s="38"/>
      <c r="O157" s="38"/>
      <c r="P157" s="38"/>
    </row>
    <row r="158" spans="1:16" x14ac:dyDescent="0.25">
      <c r="A158" s="38"/>
      <c r="B158" s="38"/>
      <c r="C158" s="38"/>
      <c r="D158" s="38"/>
      <c r="E158" s="38"/>
      <c r="F158" s="38"/>
      <c r="G158" s="38"/>
      <c r="H158" s="54"/>
      <c r="I158" s="38"/>
      <c r="J158" s="38"/>
      <c r="K158" s="38"/>
      <c r="M158" s="54"/>
      <c r="N158" s="38"/>
      <c r="O158" s="38"/>
      <c r="P158" s="38"/>
    </row>
    <row r="159" spans="1:16" x14ac:dyDescent="0.25">
      <c r="A159" s="38"/>
      <c r="B159" s="38"/>
      <c r="C159" s="38"/>
      <c r="D159" s="38"/>
      <c r="E159" s="38"/>
      <c r="F159" s="38"/>
      <c r="G159" s="38"/>
      <c r="H159" s="54"/>
      <c r="I159" s="38"/>
      <c r="J159" s="38"/>
      <c r="K159" s="38"/>
      <c r="M159" s="54"/>
      <c r="N159" s="38"/>
      <c r="O159" s="38"/>
      <c r="P159" s="38"/>
    </row>
    <row r="160" spans="1:16" x14ac:dyDescent="0.25">
      <c r="A160" s="38"/>
      <c r="B160" s="38"/>
      <c r="C160" s="38"/>
      <c r="D160" s="38"/>
      <c r="E160" s="38"/>
      <c r="F160" s="38"/>
      <c r="G160" s="38"/>
      <c r="H160" s="54"/>
      <c r="I160" s="38"/>
      <c r="J160" s="38"/>
      <c r="K160" s="38"/>
      <c r="M160" s="54"/>
      <c r="N160" s="38"/>
      <c r="O160" s="38"/>
      <c r="P160" s="38"/>
    </row>
    <row r="161" spans="1:16" x14ac:dyDescent="0.25">
      <c r="A161" s="38"/>
      <c r="B161" s="38"/>
      <c r="C161" s="38"/>
      <c r="D161" s="38"/>
      <c r="E161" s="38"/>
      <c r="F161" s="38"/>
      <c r="G161" s="38"/>
      <c r="H161" s="54"/>
      <c r="I161" s="38"/>
      <c r="J161" s="38"/>
      <c r="K161" s="38"/>
      <c r="M161" s="54"/>
      <c r="N161" s="38"/>
      <c r="O161" s="38"/>
      <c r="P161" s="38"/>
    </row>
    <row r="162" spans="1:16" x14ac:dyDescent="0.25">
      <c r="A162" s="38"/>
      <c r="B162" s="38"/>
      <c r="C162" s="38"/>
      <c r="D162" s="38"/>
      <c r="E162" s="38"/>
      <c r="F162" s="38"/>
      <c r="G162" s="38"/>
      <c r="H162" s="54"/>
      <c r="I162" s="38"/>
      <c r="J162" s="38"/>
      <c r="K162" s="38"/>
      <c r="M162" s="54"/>
      <c r="N162" s="38"/>
      <c r="O162" s="38"/>
      <c r="P162" s="38"/>
    </row>
    <row r="163" spans="1:16" x14ac:dyDescent="0.25">
      <c r="A163" s="38"/>
      <c r="B163" s="38"/>
      <c r="C163" s="38"/>
      <c r="D163" s="38"/>
      <c r="E163" s="38"/>
      <c r="F163" s="38"/>
      <c r="G163" s="38"/>
      <c r="H163" s="54"/>
      <c r="I163" s="38"/>
      <c r="J163" s="38"/>
      <c r="K163" s="38"/>
      <c r="M163" s="54"/>
      <c r="N163" s="38"/>
      <c r="O163" s="38"/>
      <c r="P163" s="38"/>
    </row>
    <row r="164" spans="1:16" x14ac:dyDescent="0.25">
      <c r="A164" s="38"/>
      <c r="B164" s="38"/>
      <c r="C164" s="38"/>
      <c r="D164" s="38"/>
      <c r="E164" s="38"/>
      <c r="F164" s="38"/>
      <c r="G164" s="38"/>
      <c r="H164" s="54"/>
      <c r="I164" s="38"/>
      <c r="J164" s="38"/>
      <c r="K164" s="38"/>
      <c r="M164" s="54"/>
      <c r="N164" s="38"/>
      <c r="O164" s="38"/>
      <c r="P164" s="38"/>
    </row>
    <row r="165" spans="1:16" x14ac:dyDescent="0.25">
      <c r="A165" s="38"/>
      <c r="B165" s="38"/>
      <c r="C165" s="38"/>
      <c r="D165" s="38"/>
      <c r="E165" s="38"/>
      <c r="F165" s="38"/>
      <c r="G165" s="38"/>
      <c r="H165" s="54"/>
      <c r="I165" s="38"/>
      <c r="J165" s="38"/>
      <c r="K165" s="38"/>
      <c r="M165" s="54"/>
      <c r="N165" s="38"/>
      <c r="O165" s="38"/>
      <c r="P165" s="38"/>
    </row>
    <row r="166" spans="1:16" x14ac:dyDescent="0.25">
      <c r="A166" s="38"/>
      <c r="B166" s="38"/>
      <c r="C166" s="38"/>
      <c r="D166" s="38"/>
      <c r="E166" s="38"/>
      <c r="F166" s="38"/>
      <c r="G166" s="38"/>
      <c r="H166" s="54"/>
      <c r="I166" s="38"/>
      <c r="J166" s="38"/>
      <c r="K166" s="38"/>
      <c r="M166" s="54"/>
      <c r="N166" s="38"/>
      <c r="O166" s="38"/>
      <c r="P166" s="38"/>
    </row>
    <row r="167" spans="1:16" x14ac:dyDescent="0.25">
      <c r="A167" s="38"/>
      <c r="B167" s="38"/>
      <c r="C167" s="38"/>
      <c r="D167" s="38"/>
      <c r="E167" s="38"/>
      <c r="F167" s="38"/>
      <c r="G167" s="38"/>
      <c r="H167" s="54"/>
      <c r="I167" s="38"/>
      <c r="J167" s="38"/>
      <c r="K167" s="38"/>
      <c r="M167" s="54"/>
      <c r="N167" s="38"/>
      <c r="O167" s="38"/>
      <c r="P167" s="38"/>
    </row>
    <row r="168" spans="1:16" x14ac:dyDescent="0.25">
      <c r="A168" s="38"/>
      <c r="B168" s="38"/>
      <c r="C168" s="38"/>
      <c r="D168" s="38"/>
      <c r="E168" s="38"/>
      <c r="F168" s="38"/>
      <c r="G168" s="38"/>
      <c r="H168" s="54"/>
      <c r="I168" s="38"/>
      <c r="J168" s="38"/>
      <c r="K168" s="38"/>
      <c r="M168" s="54"/>
      <c r="N168" s="38"/>
      <c r="O168" s="38"/>
      <c r="P168" s="38"/>
    </row>
    <row r="169" spans="1:16" x14ac:dyDescent="0.25">
      <c r="A169" s="38"/>
      <c r="B169" s="38"/>
      <c r="C169" s="38"/>
      <c r="D169" s="38"/>
      <c r="E169" s="38"/>
      <c r="F169" s="38"/>
      <c r="G169" s="38"/>
      <c r="H169" s="54"/>
      <c r="I169" s="38"/>
      <c r="J169" s="38"/>
      <c r="K169" s="38"/>
      <c r="M169" s="54"/>
      <c r="N169" s="38"/>
      <c r="O169" s="38"/>
      <c r="P169" s="38"/>
    </row>
    <row r="170" spans="1:16" x14ac:dyDescent="0.25">
      <c r="A170" s="38"/>
      <c r="B170" s="38"/>
      <c r="C170" s="38"/>
      <c r="D170" s="38"/>
      <c r="E170" s="38"/>
      <c r="F170" s="38"/>
      <c r="G170" s="38"/>
      <c r="H170" s="54"/>
      <c r="I170" s="38"/>
      <c r="J170" s="38"/>
      <c r="K170" s="38"/>
      <c r="M170" s="54"/>
      <c r="N170" s="38"/>
      <c r="O170" s="38"/>
      <c r="P170" s="38"/>
    </row>
    <row r="171" spans="1:16" x14ac:dyDescent="0.25">
      <c r="A171" s="38"/>
      <c r="B171" s="38"/>
      <c r="C171" s="38"/>
      <c r="D171" s="38"/>
      <c r="E171" s="38"/>
      <c r="F171" s="38"/>
      <c r="G171" s="38"/>
      <c r="H171" s="54"/>
      <c r="I171" s="38"/>
      <c r="J171" s="38"/>
      <c r="K171" s="38"/>
      <c r="M171" s="54"/>
      <c r="N171" s="38"/>
      <c r="O171" s="38"/>
      <c r="P171" s="38"/>
    </row>
    <row r="172" spans="1:16" x14ac:dyDescent="0.25">
      <c r="A172" s="38"/>
      <c r="B172" s="38"/>
      <c r="C172" s="38"/>
      <c r="D172" s="38"/>
      <c r="E172" s="38"/>
      <c r="F172" s="38"/>
      <c r="G172" s="38"/>
      <c r="H172" s="54"/>
      <c r="I172" s="38"/>
      <c r="J172" s="38"/>
      <c r="K172" s="38"/>
      <c r="M172" s="54"/>
      <c r="N172" s="38"/>
      <c r="O172" s="38"/>
      <c r="P172" s="38"/>
    </row>
    <row r="173" spans="1:16" x14ac:dyDescent="0.25">
      <c r="A173" s="38"/>
      <c r="B173" s="38"/>
      <c r="C173" s="38"/>
      <c r="D173" s="38"/>
      <c r="E173" s="38"/>
      <c r="F173" s="38"/>
      <c r="G173" s="38"/>
      <c r="H173" s="54"/>
      <c r="I173" s="38"/>
      <c r="J173" s="38"/>
      <c r="K173" s="38"/>
      <c r="M173" s="54"/>
      <c r="N173" s="38"/>
      <c r="O173" s="38"/>
      <c r="P173" s="38"/>
    </row>
    <row r="174" spans="1:16" x14ac:dyDescent="0.25">
      <c r="A174" s="38"/>
      <c r="B174" s="38"/>
      <c r="C174" s="38"/>
      <c r="D174" s="38"/>
      <c r="E174" s="38"/>
      <c r="F174" s="38"/>
      <c r="G174" s="38"/>
      <c r="H174" s="54"/>
      <c r="I174" s="38"/>
      <c r="J174" s="38"/>
      <c r="K174" s="38"/>
      <c r="M174" s="54"/>
      <c r="N174" s="38"/>
      <c r="O174" s="38"/>
      <c r="P174" s="38"/>
    </row>
    <row r="175" spans="1:16" x14ac:dyDescent="0.25">
      <c r="A175" s="38"/>
      <c r="B175" s="38"/>
      <c r="C175" s="38"/>
      <c r="D175" s="38"/>
      <c r="E175" s="38"/>
      <c r="F175" s="38"/>
      <c r="G175" s="38"/>
      <c r="H175" s="54"/>
      <c r="I175" s="38"/>
      <c r="J175" s="38"/>
      <c r="K175" s="38"/>
      <c r="M175" s="54"/>
      <c r="N175" s="38"/>
      <c r="O175" s="38"/>
      <c r="P175" s="38"/>
    </row>
    <row r="176" spans="1:16" x14ac:dyDescent="0.25">
      <c r="A176" s="38"/>
      <c r="B176" s="38"/>
      <c r="C176" s="38"/>
      <c r="D176" s="38"/>
      <c r="E176" s="38"/>
      <c r="F176" s="38"/>
      <c r="G176" s="38"/>
      <c r="H176" s="54"/>
      <c r="I176" s="38"/>
      <c r="J176" s="38"/>
      <c r="K176" s="38"/>
      <c r="M176" s="54"/>
      <c r="N176" s="38"/>
      <c r="O176" s="38"/>
      <c r="P176" s="38"/>
    </row>
    <row r="177" spans="1:16" x14ac:dyDescent="0.25">
      <c r="A177" s="38"/>
      <c r="B177" s="38"/>
      <c r="C177" s="38"/>
      <c r="D177" s="38"/>
      <c r="E177" s="38"/>
      <c r="F177" s="38"/>
      <c r="G177" s="38"/>
      <c r="H177" s="54"/>
      <c r="I177" s="38"/>
      <c r="J177" s="38"/>
      <c r="K177" s="38"/>
      <c r="M177" s="54"/>
      <c r="N177" s="38"/>
      <c r="O177" s="38"/>
      <c r="P177" s="38"/>
    </row>
    <row r="178" spans="1:16" x14ac:dyDescent="0.25">
      <c r="A178" s="38"/>
      <c r="B178" s="38"/>
      <c r="C178" s="38"/>
      <c r="D178" s="38"/>
      <c r="E178" s="38"/>
      <c r="F178" s="38"/>
      <c r="G178" s="38"/>
      <c r="H178" s="54"/>
      <c r="I178" s="38"/>
      <c r="J178" s="38"/>
      <c r="K178" s="38"/>
      <c r="M178" s="54"/>
      <c r="N178" s="38"/>
      <c r="O178" s="38"/>
      <c r="P178" s="38"/>
    </row>
    <row r="179" spans="1:16" x14ac:dyDescent="0.25">
      <c r="A179" s="38"/>
      <c r="B179" s="38"/>
      <c r="C179" s="38"/>
      <c r="D179" s="38"/>
      <c r="E179" s="38"/>
      <c r="F179" s="38"/>
      <c r="G179" s="38"/>
      <c r="H179" s="54"/>
      <c r="I179" s="38"/>
      <c r="J179" s="38"/>
      <c r="K179" s="38"/>
      <c r="M179" s="54"/>
      <c r="N179" s="38"/>
      <c r="O179" s="38"/>
      <c r="P179" s="38"/>
    </row>
    <row r="180" spans="1:16" x14ac:dyDescent="0.25">
      <c r="A180" s="38"/>
      <c r="B180" s="38"/>
      <c r="C180" s="38"/>
      <c r="D180" s="38"/>
      <c r="E180" s="38"/>
      <c r="F180" s="38"/>
      <c r="G180" s="38"/>
      <c r="H180" s="54"/>
      <c r="I180" s="38"/>
      <c r="J180" s="38"/>
      <c r="K180" s="38"/>
      <c r="M180" s="54"/>
      <c r="N180" s="38"/>
      <c r="O180" s="38"/>
      <c r="P180" s="38"/>
    </row>
    <row r="181" spans="1:16" x14ac:dyDescent="0.25">
      <c r="A181" s="38"/>
      <c r="B181" s="38"/>
      <c r="C181" s="38"/>
      <c r="D181" s="38"/>
      <c r="E181" s="38"/>
      <c r="F181" s="38"/>
      <c r="G181" s="38"/>
      <c r="H181" s="54"/>
      <c r="I181" s="38"/>
      <c r="J181" s="38"/>
      <c r="K181" s="38"/>
      <c r="M181" s="54"/>
      <c r="N181" s="38"/>
      <c r="O181" s="38"/>
      <c r="P181" s="38"/>
    </row>
    <row r="182" spans="1:16" x14ac:dyDescent="0.25">
      <c r="A182" s="38"/>
      <c r="B182" s="38"/>
      <c r="C182" s="38"/>
      <c r="D182" s="38"/>
      <c r="E182" s="38"/>
      <c r="F182" s="38"/>
      <c r="G182" s="38"/>
      <c r="H182" s="54"/>
      <c r="I182" s="38"/>
      <c r="J182" s="38"/>
      <c r="K182" s="38"/>
      <c r="M182" s="54"/>
      <c r="N182" s="38"/>
      <c r="O182" s="38"/>
      <c r="P182" s="38"/>
    </row>
    <row r="183" spans="1:16" x14ac:dyDescent="0.25">
      <c r="A183" s="38"/>
      <c r="B183" s="38"/>
      <c r="C183" s="38"/>
      <c r="D183" s="38"/>
      <c r="E183" s="38"/>
      <c r="F183" s="38"/>
      <c r="G183" s="38"/>
      <c r="H183" s="54"/>
      <c r="I183" s="38"/>
      <c r="J183" s="38"/>
      <c r="K183" s="38"/>
      <c r="M183" s="54"/>
      <c r="N183" s="38"/>
      <c r="O183" s="38"/>
      <c r="P183" s="38"/>
    </row>
    <row r="184" spans="1:16" x14ac:dyDescent="0.25">
      <c r="A184" s="38"/>
      <c r="B184" s="38"/>
      <c r="C184" s="38"/>
      <c r="D184" s="38"/>
      <c r="E184" s="38"/>
      <c r="F184" s="38"/>
      <c r="G184" s="38"/>
      <c r="H184" s="54"/>
      <c r="I184" s="38"/>
      <c r="J184" s="38"/>
      <c r="K184" s="38"/>
      <c r="M184" s="54"/>
      <c r="N184" s="38"/>
      <c r="O184" s="38"/>
      <c r="P184" s="38"/>
    </row>
    <row r="185" spans="1:16" x14ac:dyDescent="0.25">
      <c r="A185" s="38"/>
      <c r="B185" s="38"/>
      <c r="C185" s="38"/>
      <c r="D185" s="38"/>
      <c r="E185" s="38"/>
      <c r="F185" s="38"/>
      <c r="G185" s="38"/>
      <c r="H185" s="54"/>
      <c r="I185" s="38"/>
      <c r="J185" s="38"/>
      <c r="K185" s="38"/>
      <c r="M185" s="54"/>
      <c r="N185" s="38"/>
      <c r="O185" s="38"/>
      <c r="P185" s="38"/>
    </row>
    <row r="186" spans="1:16" x14ac:dyDescent="0.25">
      <c r="A186" s="38"/>
      <c r="B186" s="38"/>
      <c r="C186" s="38"/>
      <c r="D186" s="38"/>
      <c r="E186" s="38"/>
      <c r="F186" s="38"/>
      <c r="G186" s="38"/>
      <c r="H186" s="54"/>
      <c r="I186" s="38"/>
      <c r="J186" s="38"/>
      <c r="K186" s="38"/>
      <c r="M186" s="54"/>
      <c r="N186" s="38"/>
      <c r="O186" s="38"/>
      <c r="P186" s="38"/>
    </row>
    <row r="187" spans="1:16" x14ac:dyDescent="0.25">
      <c r="A187" s="38"/>
      <c r="B187" s="38"/>
      <c r="C187" s="38"/>
      <c r="D187" s="38"/>
      <c r="E187" s="38"/>
      <c r="F187" s="38"/>
      <c r="G187" s="38"/>
      <c r="H187" s="54"/>
      <c r="I187" s="38"/>
      <c r="J187" s="38"/>
      <c r="K187" s="38"/>
      <c r="M187" s="54"/>
      <c r="N187" s="38"/>
      <c r="O187" s="38"/>
      <c r="P187" s="38"/>
    </row>
    <row r="188" spans="1:16" x14ac:dyDescent="0.25">
      <c r="A188" s="38"/>
      <c r="B188" s="38"/>
      <c r="C188" s="38"/>
      <c r="D188" s="38"/>
      <c r="E188" s="38"/>
      <c r="F188" s="38"/>
      <c r="G188" s="38"/>
      <c r="H188" s="54"/>
      <c r="I188" s="38"/>
      <c r="J188" s="38"/>
      <c r="K188" s="38"/>
      <c r="M188" s="54"/>
      <c r="N188" s="38"/>
      <c r="O188" s="38"/>
      <c r="P188" s="38"/>
    </row>
    <row r="189" spans="1:16" x14ac:dyDescent="0.25">
      <c r="A189" s="4"/>
      <c r="B189" s="4"/>
      <c r="C189" s="4"/>
      <c r="D189" s="4"/>
      <c r="E189" s="4"/>
      <c r="F189" s="4"/>
      <c r="G189" s="4"/>
      <c r="H189" s="78"/>
      <c r="I189" s="4"/>
      <c r="J189" s="4"/>
      <c r="K189" s="4"/>
      <c r="M189" s="78"/>
      <c r="N189" s="4"/>
      <c r="O189" s="4"/>
      <c r="P189" s="4"/>
    </row>
    <row r="190" spans="1:16" x14ac:dyDescent="0.25">
      <c r="A190" s="4"/>
      <c r="B190" s="4"/>
      <c r="C190" s="4"/>
      <c r="D190" s="4"/>
      <c r="E190" s="4"/>
      <c r="F190" s="4"/>
      <c r="G190" s="4"/>
      <c r="H190" s="78"/>
      <c r="I190" s="4"/>
      <c r="J190" s="4"/>
      <c r="K190" s="4"/>
      <c r="M190" s="78"/>
      <c r="N190" s="4"/>
      <c r="O190" s="4"/>
      <c r="P190" s="4"/>
    </row>
    <row r="191" spans="1:16" x14ac:dyDescent="0.25">
      <c r="A191" s="4"/>
      <c r="B191" s="4"/>
      <c r="C191" s="4"/>
      <c r="D191" s="4"/>
      <c r="E191" s="4"/>
      <c r="F191" s="4"/>
      <c r="G191" s="4"/>
      <c r="H191" s="78"/>
      <c r="I191" s="4"/>
      <c r="J191" s="4"/>
      <c r="K191" s="4"/>
      <c r="M191" s="78"/>
      <c r="N191" s="4"/>
      <c r="O191" s="4"/>
      <c r="P191" s="4"/>
    </row>
    <row r="192" spans="1:16" x14ac:dyDescent="0.25">
      <c r="A192" s="4"/>
      <c r="B192" s="4"/>
      <c r="C192" s="4"/>
      <c r="D192" s="4"/>
      <c r="E192" s="4"/>
      <c r="F192" s="4"/>
      <c r="G192" s="4"/>
      <c r="H192" s="78"/>
      <c r="I192" s="4"/>
      <c r="J192" s="4"/>
      <c r="K192" s="4"/>
      <c r="M192" s="78"/>
      <c r="N192" s="4"/>
      <c r="O192" s="4"/>
      <c r="P192" s="4"/>
    </row>
    <row r="193" spans="1:16" x14ac:dyDescent="0.25">
      <c r="A193" s="4"/>
      <c r="B193" s="4"/>
      <c r="C193" s="4"/>
      <c r="D193" s="4"/>
      <c r="E193" s="4"/>
      <c r="F193" s="4"/>
      <c r="G193" s="4"/>
      <c r="H193" s="78"/>
      <c r="I193" s="4"/>
      <c r="J193" s="4"/>
      <c r="K193" s="4"/>
      <c r="M193" s="78"/>
      <c r="N193" s="4"/>
      <c r="O193" s="4"/>
      <c r="P193" s="4"/>
    </row>
    <row r="194" spans="1:16" x14ac:dyDescent="0.25">
      <c r="A194" s="4"/>
      <c r="B194" s="4"/>
      <c r="C194" s="4"/>
      <c r="D194" s="4"/>
      <c r="E194" s="4"/>
      <c r="F194" s="4"/>
      <c r="G194" s="4"/>
      <c r="H194" s="78"/>
      <c r="I194" s="4"/>
      <c r="J194" s="4"/>
      <c r="K194" s="4"/>
      <c r="M194" s="78"/>
      <c r="N194" s="4"/>
      <c r="O194" s="4"/>
      <c r="P194" s="4"/>
    </row>
  </sheetData>
  <mergeCells count="14">
    <mergeCell ref="L4:L5"/>
    <mergeCell ref="M4:M5"/>
    <mergeCell ref="N4:P4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M1:P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g E A A B Q S w M E F A A C A A g A y 3 Q w U e R N 2 n 6 n A A A A + A A A A B I A H A B D b 2 5 m a W c v U G F j a 2 F n Z S 5 4 b W w g o h g A K K A U A A A A A A A A A A A A A A A A A A A A A A A A A A A A h Y + 9 D o I w G E V f h X S n L e A P k o 8 y u E J C Y m J c m 1 K h E Q q B Y n k 3 B x / J V 5 B E U T f H e 3 K G c x + 3 O y R T U z t X 2 Q + q 1 T H y M E W O 1 K I t l C 5 j N J q z G 6 K E Q c 7 F h Z f S m W U 9 R N N Q x K g y p o s I s d Z i G + C 2 L 4 l P q U d O W X o Q l W w 4 + s j q v + w q P R i u h U Q M j q 8 Y 5 u M w w O t w t 8 L b j Q d k w Z A p / V X 8 u R h T I D 8 Q 9 m N t x l 6 y r n b z F M g y g b x f s C d Q S w M E F A A C A A g A y 3 Q w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t 0 M F F N T a Z v n w E A A B s D A A A T A B w A R m 9 y b X V s Y X M v U 2 V j d G l v b j E u b S C i G A A o o B Q A A A A A A A A A A A A A A A A A A A A A A A A A A A C N k c 9 q G z E Q h + 8 G v 8 O g X G x Y j O 3 + S x t 8 S J 2 U l k A I 2 C E Q r y k T 7 z R W V q t Z J C 3 r X e O L X 6 O P k V M h t 7 D v F T l 2 0 x S 8 E F 0 k f R p + 8 w 2 y N H O S N Y y 2 e + + o 2 W g 2 7 B w N R X B s 4 s y W P R i A I t d s g F / V H / N 4 H 1 V r 9 v B 0 M S P V u W I T 3 z D H r W 9 S U W f I 2 p F 2 t i W G X 8 J L S 8 a G X w k d w h n m G J 6 Q j R 2 n W x T 2 u / 1 u e E 3 W Y S 5 J S w w v T + G c c + o s l F 2 I d g A 6 U y o A Z z J q B 9 v 2 O 6 O f o z m R 8 w o v O s v J D 0 f J Q O w K R H A m d T Q Q z 3 V i u p q c + I b T X c i B O M f b a v 1 4 n 8 c S G F K O 8 q J 6 s C X r I v G 3 U n I i S f j 0 M d 7 4 k S 4 M J + z o O 2 H k x 2 n 9 p x D A Z P d 8 r N R o h g q N H W y E p + 2 X Z t f J Z j r W D K 5 I / 8 W O D W r 7 i 0 0 y Z J U l e l y k Z F t v U w u W S 3 F V R O h 8 k U Z I D d 8 a T A q Q m + M d x a 4 A Q 6 h k y T l q g h K y q J R Y r S m B 6 r f h K P b 5 Q J n h l O 5 s L G d z E W z c C F A X q w C W Y q v U 3 4 / f / c W O F u 4 V f 1 / D P 9 T w j z X 8 U w 0 / 3 K / z e T / u d W t 4 7 z V f t Z s N q f f / 1 N E T U E s B A i 0 A F A A C A A g A y 3 Q w U e R N 2 n 6 n A A A A + A A A A B I A A A A A A A A A A A A A A A A A A A A A A E N v b m Z p Z y 9 Q Y W N r Y W d l L n h t b F B L A Q I t A B Q A A g A I A M t 0 M F E P y u m r p A A A A O k A A A A T A A A A A A A A A A A A A A A A A P M A A A B b Q 2 9 u d G V u d F 9 U e X B l c 1 0 u e G 1 s U E s B A i 0 A F A A C A A g A y 3 Q w U U 1 N p m + f A Q A A G w M A A B M A A A A A A A A A A A A A A A A A 5 A E A A E Z v c m 1 1 b G F z L 1 N l Y 3 R p b 2 4 x L m 1 Q S w U G A A A A A A M A A w D C A A A A 0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Q 8 A A A A A A A D r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X J r d X N 6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S 0 x N l Q x M j o z N z o y M y 4 0 M j g 1 O T Q 4 W i I g L z 4 8 R W 5 0 c n k g V H l w Z T 0 i R m l s b E N v b H V t b l R 5 c G V z I i B W Y W x 1 Z T 0 i c 0 F B Q U d C Z 1 l H Q m d B Q U F B Q T 0 i I C 8 + P E V u d H J 5 I F R 5 c G U 9 I k Z p b G x D b 2 x 1 b W 5 O Y W 1 l c y I g V m F s d W U 9 I n N b J n F 1 b 3 Q 7 V 3 l k Y X R r a S B u Y S B w c m 9 n c m F t e S B p I H B y b 2 p l a 3 R 5 I H J l Y W x p e m 9 3 Y W 5 l I H o g d W R 6 a W H F g m V t I M W b c m 9 k a 8 O z d y B l d X J v c G V q c 2 t p Y 2 g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y a 3 V z e j E v W m 1 p Z W 5 p b 2 5 v I H R 5 c C 5 7 V 3 l k Y X R r a S B u Y S B w c m 9 n c m F t e S B p I H B y b 2 p l a 3 R 5 I H J l Y W x p e m 9 3 Y W 5 l I H o g d W R 6 a W H F g m V t I M W b c m 9 k a 8 O z d y B l d X J v c G V q c 2 t p Y 2 g s M H 0 m c X V v d D s s J n F 1 b 3 Q 7 U 2 V j d G l v b j E v Q X J r d X N 6 M S 9 a b W l l b m l v b m 8 g d H l w L n t D b 2 x 1 b W 4 y L D F 9 J n F 1 b 3 Q 7 L C Z x d W 9 0 O 1 N l Y 3 R p b 2 4 x L 0 F y a 3 V z e j E v W m 1 p Z W 5 p b 2 5 v I H R 5 c C 5 7 Q 2 9 s d W 1 u M y w y f S Z x d W 9 0 O y w m c X V v d D t T Z W N 0 a W 9 u M S 9 B c m t 1 c 3 o x L 1 p t a W V u a W 9 u b y B 0 e X A u e 0 N v b H V t b j Q s M 3 0 m c X V v d D s s J n F 1 b 3 Q 7 U 2 V j d G l v b j E v Q X J r d X N 6 M S 9 a b W l l b m l v b m 8 g d H l w L n t D b 2 x 1 b W 4 1 L D R 9 J n F 1 b 3 Q 7 L C Z x d W 9 0 O 1 N l Y 3 R p b 2 4 x L 0 F y a 3 V z e j E v W m 1 p Z W 5 p b 2 5 v I H R 5 c C 5 7 Q 2 9 s d W 1 u N i w 1 f S Z x d W 9 0 O y w m c X V v d D t T Z W N 0 a W 9 u M S 9 B c m t 1 c 3 o x L 1 p t a W V u a W 9 u b y B 0 e X A u e 0 N v b H V t b j c s N n 0 m c X V v d D s s J n F 1 b 3 Q 7 U 2 V j d G l v b j E v Q X J r d X N 6 M S 9 a b W l l b m l v b m 8 g d H l w L n t D b 2 x 1 b W 4 4 L D d 9 J n F 1 b 3 Q 7 L C Z x d W 9 0 O 1 N l Y 3 R p b 2 4 x L 0 F y a 3 V z e j E v W m 1 p Z W 5 p b 2 5 v I H R 5 c C 5 7 Q 2 9 s d W 1 u O S w 4 f S Z x d W 9 0 O y w m c X V v d D t T Z W N 0 a W 9 u M S 9 B c m t 1 c 3 o x L 1 p t a W V u a W 9 u b y B 0 e X A u e 0 N v b H V t b j E w L D l 9 J n F 1 b 3 Q 7 L C Z x d W 9 0 O 1 N l Y 3 R p b 2 4 x L 0 F y a 3 V z e j E v W m 1 p Z W 5 p b 2 5 v I H R 5 c C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B c m t 1 c 3 o x L 1 p t a W V u a W 9 u b y B 0 e X A u e 1 d 5 Z G F 0 a 2 k g b m E g c H J v Z 3 J h b X k g a S B w c m 9 q Z W t 0 e S B y Z W F s a X p v d 2 F u Z S B 6 I H V k e m l h x Y J l b S D F m 3 J v Z G v D s 3 c g Z X V y b 3 B l a n N r a W N o L D B 9 J n F 1 b 3 Q 7 L C Z x d W 9 0 O 1 N l Y 3 R p b 2 4 x L 0 F y a 3 V z e j E v W m 1 p Z W 5 p b 2 5 v I H R 5 c C 5 7 Q 2 9 s d W 1 u M i w x f S Z x d W 9 0 O y w m c X V v d D t T Z W N 0 a W 9 u M S 9 B c m t 1 c 3 o x L 1 p t a W V u a W 9 u b y B 0 e X A u e 0 N v b H V t b j M s M n 0 m c X V v d D s s J n F 1 b 3 Q 7 U 2 V j d G l v b j E v Q X J r d X N 6 M S 9 a b W l l b m l v b m 8 g d H l w L n t D b 2 x 1 b W 4 0 L D N 9 J n F 1 b 3 Q 7 L C Z x d W 9 0 O 1 N l Y 3 R p b 2 4 x L 0 F y a 3 V z e j E v W m 1 p Z W 5 p b 2 5 v I H R 5 c C 5 7 Q 2 9 s d W 1 u N S w 0 f S Z x d W 9 0 O y w m c X V v d D t T Z W N 0 a W 9 u M S 9 B c m t 1 c 3 o x L 1 p t a W V u a W 9 u b y B 0 e X A u e 0 N v b H V t b j Y s N X 0 m c X V v d D s s J n F 1 b 3 Q 7 U 2 V j d G l v b j E v Q X J r d X N 6 M S 9 a b W l l b m l v b m 8 g d H l w L n t D b 2 x 1 b W 4 3 L D Z 9 J n F 1 b 3 Q 7 L C Z x d W 9 0 O 1 N l Y 3 R p b 2 4 x L 0 F y a 3 V z e j E v W m 1 p Z W 5 p b 2 5 v I H R 5 c C 5 7 Q 2 9 s d W 1 u O C w 3 f S Z x d W 9 0 O y w m c X V v d D t T Z W N 0 a W 9 u M S 9 B c m t 1 c 3 o x L 1 p t a W V u a W 9 u b y B 0 e X A u e 0 N v b H V t b j k s O H 0 m c X V v d D s s J n F 1 b 3 Q 7 U 2 V j d G l v b j E v Q X J r d X N 6 M S 9 a b W l l b m l v b m 8 g d H l w L n t D b 2 x 1 b W 4 x M C w 5 f S Z x d W 9 0 O y w m c X V v d D t T Z W N 0 a W 9 u M S 9 B c m t 1 c 3 o x L 1 p t a W V u a W 9 u b y B 0 e X A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X J r d X N 6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0 F y a 3 V z e j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o x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r d X N 6 M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G N u M S I A 2 0 6 1 h W b 3 t + Q 4 v A A A A A A C A A A A A A A Q Z g A A A A E A A C A A A A A c c w L h 7 j u L J T G 3 e b T G 2 f K n W G g 4 6 N R z Y r i b S X 7 f Q f I 1 x A A A A A A O g A A A A A I A A C A A A A B X + A g + l C D S F z / 9 u k N t h K / 0 L x R m e d G M I e S M C r D m G O q J z 1 A A A A B B y q s 6 1 A y U 2 k b 2 a o o U b 0 s K E h D V 0 E a 9 g 3 z f Z T W 7 j j J o j d T s j g G 5 3 y p c q u j f n J 6 3 m Q J b o r Y h 1 Y x M b b X 5 z A y C V T w P r y 2 x l + b V 5 W j k r 4 S S O z K 6 i 0 A A A A B 2 w A m o n 2 k z i s 4 b s / 5 P T U Y W P 4 P y n V w 8 6 K W Z C 5 y 6 9 K L q R k j 3 l n T Q q M G q l v e X u v x c 3 R d 1 P E 1 n E S + o W v h + N 0 d l C C + l < / D a t a M a s h u p > 
</file>

<file path=customXml/itemProps1.xml><?xml version="1.0" encoding="utf-8"?>
<ds:datastoreItem xmlns:ds="http://schemas.openxmlformats.org/officeDocument/2006/customXml" ds:itemID="{6AEF8724-995C-402F-9E09-A5BD8C4DCA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Kontrolka</vt:lpstr>
      <vt:lpstr>Budżet 2021</vt:lpstr>
      <vt:lpstr>Zmiany - Załącznik</vt:lpstr>
      <vt:lpstr>'Budżet 2021'!Obszar_wydruku</vt:lpstr>
      <vt:lpstr>'Zmiany - Załącznik'!Obszar_wydruku</vt:lpstr>
      <vt:lpstr>'Budżet 2021'!Tytuły_wydruku</vt:lpstr>
      <vt:lpstr>'Zmiany - Załącznik'!Tytuły_wydruku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Kawa</dc:creator>
  <cp:lastModifiedBy>Jolanta Malec</cp:lastModifiedBy>
  <cp:lastPrinted>2021-03-18T09:04:59Z</cp:lastPrinted>
  <dcterms:created xsi:type="dcterms:W3CDTF">2020-08-27T10:50:04Z</dcterms:created>
  <dcterms:modified xsi:type="dcterms:W3CDTF">2021-04-12T10:54:42Z</dcterms:modified>
</cp:coreProperties>
</file>